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ile" sheetId="1" r:id="rId5"/>
    <sheet state="visible" name="Materiały" sheetId="2" r:id="rId6"/>
  </sheets>
  <definedNames/>
  <calcPr/>
</workbook>
</file>

<file path=xl/sharedStrings.xml><?xml version="1.0" encoding="utf-8"?>
<sst xmlns="http://schemas.openxmlformats.org/spreadsheetml/2006/main" count="1922" uniqueCount="834">
  <si>
    <t>q</t>
  </si>
  <si>
    <t>Nazwa pliku zdjęcia</t>
  </si>
  <si>
    <t>Link do zdjęcia na dysku</t>
  </si>
  <si>
    <t>Zdjęcie Profilu</t>
  </si>
  <si>
    <t>Kategoria</t>
  </si>
  <si>
    <t>Nazwa Profilu</t>
  </si>
  <si>
    <t>Opis Profilu</t>
  </si>
  <si>
    <t>Materiał Standardowy</t>
  </si>
  <si>
    <t>Ciśnienie max [bar]</t>
  </si>
  <si>
    <t xml:space="preserve">Wymiary do zamówienia </t>
  </si>
  <si>
    <t>Przykładowe Zamówienie</t>
  </si>
  <si>
    <t>Obraz pomocniczy do zdjęcia wymiarów</t>
  </si>
  <si>
    <t>Link Obraz pomocniczy</t>
  </si>
  <si>
    <t>Nazwa obrazu pomocniczego</t>
  </si>
  <si>
    <t>W01.jpg</t>
  </si>
  <si>
    <t>https://drive.google.com/file/d/174EMt7e3YT6ULVCi-N0z-vCeRTuNkZL_/view?usp=drive_link</t>
  </si>
  <si>
    <t>Uszczelnienia Zgarniające</t>
  </si>
  <si>
    <t>W01</t>
  </si>
  <si>
    <t>Zgarniacz miękki zapobiega przedostawaniu się zanieczyszczeń do środka siłownika. 
Może być stosowany zarówno w układach hydraulicznych jak i pneumatycznych. 
Istnieje możliwość wykonania profilu w wersji z twardą obudową.</t>
  </si>
  <si>
    <t>Poliuretan (PU)</t>
  </si>
  <si>
    <t>Nie dotyczy</t>
  </si>
  <si>
    <t>d  - średnica tłoczyska
D  - średnica wew. gniazda uszczelki
D1 - średnica wew. podparcia uszczelki 
H  - wysokość gniazda uszczelki
H1 - grubość podparcia uszczelki</t>
  </si>
  <si>
    <t>https://drive.google.com/file/d/1RqhVZD4RPWk0dNdwSSCVfUsW-qxj8Qf7/view?usp=drive_link</t>
  </si>
  <si>
    <t>zgarniacze3.jpg</t>
  </si>
  <si>
    <t>W01_A.jpg</t>
  </si>
  <si>
    <t>https://drive.google.com/file/d/19g6uf56P0PJXK2_ZEYCPr8eCJHJ44adL/view?usp=drive_link</t>
  </si>
  <si>
    <t>W01_A</t>
  </si>
  <si>
    <t>Zgarniacz miękki z dodatkową wargą wewnętrzną do aplikacji o zwiększonym tarciu (np. w siłownikach teleskopowych), zapobiega przedostawaniu się zanieczyszczeń do środka siłownika. 
Może być stosowany zarówno w układach hydraulicznych jak i pneumatycznych. 
Istnieje możliwość wykonania profilu w wersji z twardą obudową.</t>
  </si>
  <si>
    <t>W02_A.jpg</t>
  </si>
  <si>
    <t>https://drive.google.com/file/d/11g9cegjb5EGBoACrg8jSzZEWhiPbgikW/view?usp=drive_link</t>
  </si>
  <si>
    <t>W02_A</t>
  </si>
  <si>
    <t>d  - średnica tłoczyska
D  - średnica wew. gniazda uszczelki
D1 - średnica wew. podparcia uszczelki 
H  - wysokość gniazda uszczelki</t>
  </si>
  <si>
    <t>https://drive.google.com/file/d/1NhJhpA_csdWXRjNAj02e-_z6ow9k4lPU/view?usp=drive_link</t>
  </si>
  <si>
    <t>zgarniacze1.jpg</t>
  </si>
  <si>
    <t>W02.jpg</t>
  </si>
  <si>
    <t>https://drive.google.com/file/d/1Yjwmju18Zh2yRLoaM7DqdWlSKkXY8gI_/view?usp=drive_link</t>
  </si>
  <si>
    <t>W02</t>
  </si>
  <si>
    <t>W02_B.jpg</t>
  </si>
  <si>
    <t>https://drive.google.com/file/d/1YBCnradeariW9ck8Eiai7WS_achvrMsn/view?usp=drive_link</t>
  </si>
  <si>
    <t>W02_B</t>
  </si>
  <si>
    <t>W03.jpg</t>
  </si>
  <si>
    <t>https://drive.google.com/file/d/1HA7OkC8WbwdXcSaDoiVCrKumPQmzrOpo/view?usp=drive_link</t>
  </si>
  <si>
    <t>W03</t>
  </si>
  <si>
    <t xml:space="preserve">Zgarniacz twardy do pasowania wciskowego, zapobiega przedostawaniu się zanieczyszczeń do środka siłownika. 
Może być stosowany zarówno w układach hydraulicznych jak i pneumatycznych. </t>
  </si>
  <si>
    <t>Poliuretan (PU) +
Poliacetal (POM)</t>
  </si>
  <si>
    <t>d - średnica tłoczyska
D - średnica wewnętrzna gniazda uszczelki
H - wysokość gniazda uszczelki</t>
  </si>
  <si>
    <t>https://drive.google.com/file/d/1dAdC4BAnWrG1NJZUwUFrG-f1B3c6on4r/view?usp=drive_link</t>
  </si>
  <si>
    <t>zgarniacze2.jpg</t>
  </si>
  <si>
    <t>W04.jpg</t>
  </si>
  <si>
    <t>https://drive.google.com/file/d/1dcYvMW4UmbMoSMs6p1rVwUwgqFqce7e1/view?usp=drive_link</t>
  </si>
  <si>
    <t>W04</t>
  </si>
  <si>
    <t>W04_A.jpg</t>
  </si>
  <si>
    <t>https://drive.google.com/file/d/1y2kVESzjsbP4YnvK9qj61RO39OzDLrm3/view?usp=drive_link</t>
  </si>
  <si>
    <t>W04_A</t>
  </si>
  <si>
    <t>W05.jpg</t>
  </si>
  <si>
    <t>https://drive.google.com/file/d/1_RS-QzOTztR4qKi-4YEBhCUD_cczE58J/view?usp=drive_link</t>
  </si>
  <si>
    <t>W05</t>
  </si>
  <si>
    <t>W05_A.jpg</t>
  </si>
  <si>
    <t>https://drive.google.com/file/d/1jX_ZHCqi0V0-BTvbuWHtbidi6aw-Mh5n/view?usp=drive_link</t>
  </si>
  <si>
    <t>W05_A</t>
  </si>
  <si>
    <t>W05_B.jpg</t>
  </si>
  <si>
    <t>https://drive.google.com/file/d/1lDoQEplOm-QbBSPvSU9QRkpTYN-I123f/view?usp=drive_link</t>
  </si>
  <si>
    <t>W05_B</t>
  </si>
  <si>
    <t>W07.jpg</t>
  </si>
  <si>
    <t>https://drive.google.com/file/d/1lfXMRq4w6Zdt8T2bXDISBcgZFi18WpYE/view?usp=drive_link</t>
  </si>
  <si>
    <t>W07</t>
  </si>
  <si>
    <t xml:space="preserve">Zgarniacz miękki zapobiega przedostawaniu się zanieczyszczeń do środka siłownika. 
Może być stosowany zarówno w układach hydraulicznych jak i pneumatycznych. </t>
  </si>
  <si>
    <t>W08.jpg</t>
  </si>
  <si>
    <t>https://drive.google.com/file/d/1t6y0l8V_PThXQV5dp3uNQkJsTfoPvfII/view?usp=drive_link</t>
  </si>
  <si>
    <t>W08</t>
  </si>
  <si>
    <t>d  - średnica tłoczyska
D  - średnica wew. gniazda uszczelki
D1 - średnica wew. podparcia uszczelki 
H  - wysokość gniazda uszczelki
H1 - wysokość całkowita uszczelki</t>
  </si>
  <si>
    <t>W08_B.jpg</t>
  </si>
  <si>
    <t>https://drive.google.com/file/d/1-IPhYGVMFh4zXn0oM4YYJ6Jkw8HYQH9H/view?usp=drive_link</t>
  </si>
  <si>
    <t>W08_B</t>
  </si>
  <si>
    <t>W09.jpg</t>
  </si>
  <si>
    <t>https://drive.google.com/file/d/17oMPTtCi0Fzb91v3MIBTEXIfuWKXkawG/view?usp=drive_link</t>
  </si>
  <si>
    <t>W09</t>
  </si>
  <si>
    <t>W10.jpg</t>
  </si>
  <si>
    <t>https://drive.google.com/file/d/1kuCIT1uTFvaA9uWp0NdOFEtlxOPXfHya/view?usp=drive_link</t>
  </si>
  <si>
    <t>W10</t>
  </si>
  <si>
    <t>W11.jpg</t>
  </si>
  <si>
    <t>https://drive.google.com/file/d/1kTtOWqGoL_Ti81_YZxgid7LGBbDosMqH/view?usp=drive_link</t>
  </si>
  <si>
    <t>W11</t>
  </si>
  <si>
    <t>Zgarniacz miękki z wargą uszczelniającą, zapobiega przedostawaniu się zanieczyszczeń do środka siłownika i chroni przed drobnymi wyciekami.
Ze względu na brak podparcia nie nadaje się do stosowania jako główne uszczelnienie ciśnieniowe w układach o wysokim ciśnieniu.
Może być stosowany zarówno w siłownikach hydraulicznych jak i pneumatycznych.
Istnieje możliwość wykonania profilu w wersji z twardą obudową.</t>
  </si>
  <si>
    <t>20 bar*
(2 MPa)</t>
  </si>
  <si>
    <t>W11_A.jpg</t>
  </si>
  <si>
    <t>https://drive.google.com/file/d/1LU1h-jGlVudCnmZgsbFVmLJ-rrJtelOy/view?usp=drive_link</t>
  </si>
  <si>
    <t>W11_A</t>
  </si>
  <si>
    <t>Zgarniacz miękki z wargą uszczelniającą, zapobiega przedostawaniu się zanieczyszczeń do środka siłownika i chroni przed drobnymi wyciekami.
Ze względu na brak podparcia nie nadaje się do stosowania jako główne uszczelnienie ciśnieniowe w układach o wysokim ciśnieniu.
Może być stosowany zarówno w siłownikach hydraulicznych jak i pneumatycznych.</t>
  </si>
  <si>
    <t>W12.jpg</t>
  </si>
  <si>
    <t>https://drive.google.com/file/d/1KQcMaeED-NKVfz0sFkCWl0rWSkduKnOj/view?usp=drive_link</t>
  </si>
  <si>
    <t>W12</t>
  </si>
  <si>
    <t>W12_A.jpg</t>
  </si>
  <si>
    <t>https://drive.google.com/file/d/1Sjbjaj8uwf_cbrNhib4LcfAAocxcidhn/view?usp=drive_link</t>
  </si>
  <si>
    <t>W12_A</t>
  </si>
  <si>
    <t xml:space="preserve">Zgarniacz miękki z wargą uszczelniającą, zapobiega przedostawaniu się zanieczyszczeń do środka siłownika i chroni przed drobnymi wyciekami.
Ze względu na brak podparcia nie nadaje się do stosowania jako główne uszczelnienie ciśnieniowe w układach o wysokim ciśnieniu.
Może być stosowany zarówno w siłownikach hydraulicznych jak i pneumatycznych.
</t>
  </si>
  <si>
    <t>W12_B.jpg</t>
  </si>
  <si>
    <t>https://drive.google.com/file/d/12XuzHqNwT2oPzh1d0Io6jLlJjH6XyO5d/view?usp=drive_link</t>
  </si>
  <si>
    <t>W12_B</t>
  </si>
  <si>
    <t>W13.jpg</t>
  </si>
  <si>
    <t>https://drive.google.com/file/d/1TCqOsTYfVHiID3bnuGC7ofTsT6zBv0Qc/view?usp=drive_link</t>
  </si>
  <si>
    <t>W13</t>
  </si>
  <si>
    <t xml:space="preserve">Zgarniacz twardy do pasowania wciskowego, zapobiega przedostawaniu się zanieczyszczeń do środka siłownika. Może być stosowany zarówno w układach hydraulicznych jak i pneumatycznych. </t>
  </si>
  <si>
    <t>Teflon (PTFE)</t>
  </si>
  <si>
    <t>W17.jpg</t>
  </si>
  <si>
    <t>https://drive.google.com/file/d/1zZ4icUZGCceV_YaesEbxT1JqXxwYfS_E/view?usp=drive_link</t>
  </si>
  <si>
    <t>W17</t>
  </si>
  <si>
    <t>Zgarniacz miękki z podwójną wargą. Chroni przed zanieczyszczeniami oraz zapobiega drobnym wyciekom.
Może być stosowany zarówno w siłownikach hydraulicznych jak i pneumatycznych.
Istnieje możliwość wykonania profilu w wersji z twardą obudową.</t>
  </si>
  <si>
    <t>W18.jpg</t>
  </si>
  <si>
    <t>https://drive.google.com/file/d/1uRCIjnL5g1t3lZTCSNJyEaph05p030qg/view?usp=drive_link</t>
  </si>
  <si>
    <t>W18</t>
  </si>
  <si>
    <t xml:space="preserve">Zgarniacz miękki zewnętrzny, zbiera zanieczyszczenia ze ścian cylindra i zapobiega ich przedostawaniu się do środka siłownika. Wykorzystywany m.in. w siłownikach typu nurnik. Może być stosowany zarówno w układach hydraulicznych jak i pneumatycznych. </t>
  </si>
  <si>
    <t>W25.jpg</t>
  </si>
  <si>
    <t>https://drive.google.com/file/d/1DBgOYbK8jTMes2zc60XNJfCG4MEhxZXr/view?usp=drive_link</t>
  </si>
  <si>
    <t>W25</t>
  </si>
  <si>
    <t>Uszczelnienie zgarniające do aplikacji w warunkach wysokiej temperatury i dużej prędkości posuwu. Korpus wykonany z materiału trudnościeralnego o dobrych właściwościach ślizgowych zapewnia długą żywotność uszczelki w ciężkich warunkach a siła sprężystości Oringu gwarantuje dobre przyleganie uszczelki do powierzchni tłoczyska.</t>
  </si>
  <si>
    <t>Oring - Guma (NBR) +
Teflon z brązem 40% (BR)</t>
  </si>
  <si>
    <t>W27.jpg</t>
  </si>
  <si>
    <t>https://drive.google.com/file/d/1xEfSx2D-491s08kFrR7sBjE-ovo0IVUF/view?usp=drive_link</t>
  </si>
  <si>
    <t>W27</t>
  </si>
  <si>
    <t>W27_E2.jpg</t>
  </si>
  <si>
    <t>https://drive.google.com/file/d/1XDvKDlndHXEczpi8cl275XkcFTyA8cUj/view?usp=drive_link</t>
  </si>
  <si>
    <t>W27_E2</t>
  </si>
  <si>
    <t>W27_E5.jpg</t>
  </si>
  <si>
    <t>https://drive.google.com/file/d/1lfdB12_uOR2YFfl2lK_XhVzeyEYTOHe1/view?usp=drive_link</t>
  </si>
  <si>
    <t>W27_E5</t>
  </si>
  <si>
    <t>R01.jpg</t>
  </si>
  <si>
    <t>https://drive.google.com/file/d/1Q3etozuIxyTJs714pTG5va7neQnZqn8w/view?usp=drive_link</t>
  </si>
  <si>
    <t>Uszczelnienia Tłoczyskowe</t>
  </si>
  <si>
    <t>R01</t>
  </si>
  <si>
    <t>Uszczelnienie dławnicowe jednostronnego działania typu U. Najczęściej stosowana wersja uszczelnienia wargowego</t>
  </si>
  <si>
    <t>400 bar*
(40 MPa)</t>
  </si>
  <si>
    <t>d  - średnica tłoczyska
D  - średnica wew. gniazda uszczelki 
H  - wysokość gniazda uszczelki</t>
  </si>
  <si>
    <t>https://drive.google.com/file/d/1J2FkThSkuDtenXdN3njtM6yfoTaK2wZo/view?usp=drive_link</t>
  </si>
  <si>
    <t>dlawnice1.jpg</t>
  </si>
  <si>
    <t>R01_B.jpg</t>
  </si>
  <si>
    <t>https://drive.google.com/file/d/1LmIdEatLDxD0Tf6rj74HggqSVYJ-J08t/view?usp=drive_link</t>
  </si>
  <si>
    <t>R01_B</t>
  </si>
  <si>
    <t>Uszczelnienie dławnicowe jednostronnego działania typu U. Jeden z najczęściej stosowanych w siłownikach typów uszczelnień.</t>
  </si>
  <si>
    <t>R01_C.jpg</t>
  </si>
  <si>
    <t>https://drive.google.com/file/d/1502FYTcczKa8P-3scgeqik-GsCPoP65Y/view?usp=drive_link</t>
  </si>
  <si>
    <t>R01_C</t>
  </si>
  <si>
    <t>R01_TD.jpg</t>
  </si>
  <si>
    <t>https://drive.google.com/file/d/1vbxGUcfTGqLzLqIGO2-c9lOGmjZKP2E5/view?usp=drive_link</t>
  </si>
  <si>
    <t>R01_TD</t>
  </si>
  <si>
    <t>Uszczelnienie dławnicowe jednostronnego działania typu U. Dodatkowy pierścień ślizgowy poprawia parametry pracy w siłownikach o dużym skoku.</t>
  </si>
  <si>
    <t>Poliuretan (PU) +
Teflon z brązem 40% (BR)</t>
  </si>
  <si>
    <t>R02.jpg</t>
  </si>
  <si>
    <t>https://drive.google.com/file/d/1Q6Wx0ahtjirxCFq8YNuQ0PmqT5yscMRX/view?usp=drive_link</t>
  </si>
  <si>
    <t>R02</t>
  </si>
  <si>
    <t>Uszczelnienie dławnicowe jednostronnego działania typu U z pierścieniem antywciskowym. Pierścień oporowy chroni uszczelkę przed ekstruzją przy wyższych ciśnieniach i wydłuża jej żywotność.</t>
  </si>
  <si>
    <t>700 bar*
(70 MPa)</t>
  </si>
  <si>
    <t>R02_A.jpg</t>
  </si>
  <si>
    <t>https://drive.google.com/file/d/1TkV00Q2-HkSXta20AK1aBNUCjiirAezv/view?usp=drive_link</t>
  </si>
  <si>
    <t>R02_A</t>
  </si>
  <si>
    <t>R02_B.jpg</t>
  </si>
  <si>
    <t>https://drive.google.com/file/d/1_b4d0imvELoL5X0Zo19igrIaf1geXskQ/view?usp=drive_link</t>
  </si>
  <si>
    <t>R02_B</t>
  </si>
  <si>
    <t>R02_BS.jpg</t>
  </si>
  <si>
    <t>https://drive.google.com/file/d/1FzPOO_uftKCpzHgdax1ilw_3eVywzz-o/view?usp=drive_link</t>
  </si>
  <si>
    <t>R02_BS</t>
  </si>
  <si>
    <t>R03.jpg</t>
  </si>
  <si>
    <t>https://drive.google.com/file/d/1bmAp-M30rS7IqA8w5AAUrJwpHDSeONgp/view?usp=drive_link</t>
  </si>
  <si>
    <t>R03</t>
  </si>
  <si>
    <t>Uszczelnienie dławnicowe jednostronnego działania typu U. Oring rozpierający wargi poprawia szczelność przy niskich ciśnieniach.</t>
  </si>
  <si>
    <t>Poliuretan (PU) +
Oring - Guma (NBR)</t>
  </si>
  <si>
    <t>R03_A.jpg</t>
  </si>
  <si>
    <t>https://drive.google.com/file/d/1T14nYCV31zPnDJSuSCNiQnAZnhFENc_d/view?usp=drive_link</t>
  </si>
  <si>
    <t>R03_A</t>
  </si>
  <si>
    <t>R04.jpg</t>
  </si>
  <si>
    <t>https://drive.google.com/file/d/1vQM4fysmJAE9tfRq3RgS0Fc67fuX2s0A/view?usp=drive_link</t>
  </si>
  <si>
    <t>R04</t>
  </si>
  <si>
    <t>Uszczelnienie dławnicowe jednostronnego działania typu U z pierścieniem antywciskowym. Oring rozpierający wargi poprawia szczelność przy niskich ciśnieniach a pierścień oporowy chroni uszczelkę przed ekstruzją przy wyższych ciśnieniach.</t>
  </si>
  <si>
    <t xml:space="preserve">Poliuretan (PU) +
Poliacetal (POM) +
Oring - Guma (NBR)
</t>
  </si>
  <si>
    <t>R04_A.jpg</t>
  </si>
  <si>
    <t>https://drive.google.com/file/d/14RoMo_kPxQmg2US2MEIieCqy2YFvdnY9/view?usp=drive_link</t>
  </si>
  <si>
    <t>R04_A</t>
  </si>
  <si>
    <t>R04_B.jpg</t>
  </si>
  <si>
    <t>https://drive.google.com/file/d/1LE8CfRrh888eno85wmM5-dJhWqvonfsg/view?usp=drive_link</t>
  </si>
  <si>
    <t>R04_B</t>
  </si>
  <si>
    <t>R04_C.jpg</t>
  </si>
  <si>
    <t>https://drive.google.com/file/d/1tUoY_vKbQefctk2K9m5JASgRRm-5hTNx/view?usp=drive_link</t>
  </si>
  <si>
    <t>R04_C</t>
  </si>
  <si>
    <t>R05.jpg</t>
  </si>
  <si>
    <t>https://drive.google.com/file/d/18mR3f5MV7Od7cg33UjxvOYxEFpwpYVvl/view?usp=drive_link</t>
  </si>
  <si>
    <t>R05</t>
  </si>
  <si>
    <t>Uszczelnienie dławnicowe jednostronnego działania typu U z zaokrągloną wargą wewnętrzną.</t>
  </si>
  <si>
    <t>R06.jpg</t>
  </si>
  <si>
    <t>https://drive.google.com/file/d/1fUc2wxNEXzMuEhXCVB8_CkK8QNZuyIu1/view?usp=drive_link</t>
  </si>
  <si>
    <t>R06</t>
  </si>
  <si>
    <t>Uszczelnienie dławnicowe symetryczne jednostronnego działania typu U. Może być wykorzystywane zarówno jako uszczelnienie dławnicowe jak i tłokowe.</t>
  </si>
  <si>
    <t>R06_B.jpg</t>
  </si>
  <si>
    <t>https://drive.google.com/file/d/16Ni-1k-DiGJ9DNmMhJvpobg3sA-Ga9va/view?usp=drive_link</t>
  </si>
  <si>
    <t>R06_B</t>
  </si>
  <si>
    <t>R07.jpg</t>
  </si>
  <si>
    <t>https://drive.google.com/file/d/1pF87jkti1MRLegBuKlJT6G5Xpg7tthrk/view?usp=drive_link</t>
  </si>
  <si>
    <t>R07</t>
  </si>
  <si>
    <t>Uszczelnienie dławnicowe symetryczne jednostronnego działania typu U. Oring rozpierający wargi poprawia szczelność przy niskich ciśnieniach. Może być wykorzystywane zarówno jako uszczelnienie dławnicowe jak i tłokowe.</t>
  </si>
  <si>
    <t>R08.jpg</t>
  </si>
  <si>
    <t>https://drive.google.com/file/d/1rEKB2gjTJey5rA3SOmuGckuX_CsW3REj/view?usp=drive_link</t>
  </si>
  <si>
    <t>R08</t>
  </si>
  <si>
    <t>Uszczelnienie dławnicowe symetryczne jednostronnego działania typu U. Mała warga wewnętrzna poprawia odporność na nagłe skoki ciśnienia. Może być wykorzystywane zarówno jako uszczelnienie dławnicowe jak i tłokowe.</t>
  </si>
  <si>
    <t>R08_A.jpg</t>
  </si>
  <si>
    <t>https://drive.google.com/file/d/1fyjvXKlLnuRXyKvi8Nota0oXBJG31rHH/view?usp=drive_link</t>
  </si>
  <si>
    <t>R08_A</t>
  </si>
  <si>
    <t>Uszczelnienie dławnicowe symetryczne jednostronnego działania. Brak wewnętrznej wargi poprawia odporność na nagłe skoki ciśnienia. Może być wykorzystywane zarówno jako uszczelnienie dławnicowe jak i tłokowe.</t>
  </si>
  <si>
    <t>R08_B.jpg</t>
  </si>
  <si>
    <t>https://drive.google.com/file/d/1mFrZ1NIQb294i5NwkmcfxmE2QIXI9-W9/view?usp=drive_link</t>
  </si>
  <si>
    <t>R08_B</t>
  </si>
  <si>
    <t>Uszczelnienie dławnicowe symetryczne jednostronnego działania typu U. Mała warga wewnętrzna poprawia odporność na nagłe skoki ciśnienia. Posiada dodatkową wargę wewnętrzną do aplikacji o zwiększonym tarciu (np.: w siłownikach teleskopowych).</t>
  </si>
  <si>
    <t>R08_C.jpg</t>
  </si>
  <si>
    <t>https://drive.google.com/file/d/1PS-PJ9wEMw_62qzVWyjfQ2gAQ3C6sp5j/view?usp=drive_link</t>
  </si>
  <si>
    <t>R08_C</t>
  </si>
  <si>
    <t>Symetryczne uszczelnienie tłoczyskowe jednostronnego działania, stanowiące alternatywę dla standardowych O-ringów. Płaskie czoło profilu skutecznie zapobiega jego skręcaniu (wywijaniu) podczas pracy oraz znacznie ułatwia montaż w gnieździe dławnicy.</t>
  </si>
  <si>
    <t>R08_CA.jpg</t>
  </si>
  <si>
    <t>https://drive.google.com/file/d/1OnahEUPW_mPj_U_sQWBlxtcRLng0gFmi/view?usp=drive_link</t>
  </si>
  <si>
    <t>R08_CA</t>
  </si>
  <si>
    <t>Symetryczne uszczelnienie tłoczyskowe jednostronnego działania, stanowiące alternatywę dla standardowych O-ringów. Płaskie czoło profilu skutecznie zapobiega jego skręcaniu (wywijaniu) podczas pracy oraz znacznie ułatwia montaż w gnieździe dławnicy. Zintegrowany pierścień oporowy zwiększa wytrzymałość ciśnieniową uszczelki.</t>
  </si>
  <si>
    <t>600 bar*
(60 MPa)</t>
  </si>
  <si>
    <t>R08_CD.jpg</t>
  </si>
  <si>
    <t>https://drive.google.com/file/d/1cp7WN0RF8veZkkIopHfU7pFH2HDe_bbK/view?usp=drive_link</t>
  </si>
  <si>
    <t>R08_CD</t>
  </si>
  <si>
    <t>R09_D.jpg</t>
  </si>
  <si>
    <t>https://drive.google.com/file/d/1oz4-y3FZh7qdOyStObskT2gs0KUe_JV0/view?usp=drive_link</t>
  </si>
  <si>
    <t>R09_D</t>
  </si>
  <si>
    <t>Uszczelnienie dławnicowe dwustronnego działania typu OW3. Może służyć zarówno jako pierścień buforowy jak i główne uszczelnienie. Przez zastosowane materiały nadaje się do aplikacji dynamicznych, w których ruch posuwisto-zwrotny dochodzi do 1,5 m/s.</t>
  </si>
  <si>
    <t>R09_DH.jpg</t>
  </si>
  <si>
    <t>https://drive.google.com/file/d/1iaPItAT686qN1HLVL1hikJtNT6kdI0WQ/view?usp=drive_link</t>
  </si>
  <si>
    <t>R09_DH</t>
  </si>
  <si>
    <t>Uszczelnienie dławnicowe dwustronnego działania typu OW3. Może służyć zarówno jako pierścień buforowy jak i główne uszczelnienie. Przez zastosowane materiały nadaje się do aplikacji dynamicznych, w których ruch posuwisto-zwrotny dochodzi do 1,5 m/s. Prostokątny kształt pierścienia dociskowego pozwala na dopasowanie uszczelki do gniazd o wydłużonych proporcjach w przeciwieństwie do standardowego O-ringa.</t>
  </si>
  <si>
    <t>Guma (NBR) +
Teflon z brązem 40% (BR)</t>
  </si>
  <si>
    <t>R09_S.jpg</t>
  </si>
  <si>
    <t>https://drive.google.com/file/d/1IbdsyPIpEnxgmxj3s7UXTcI_7WS6wSQn/view?usp=drive_link</t>
  </si>
  <si>
    <t>R09_S</t>
  </si>
  <si>
    <t>Uszczelnienie dławnicowe jednostronnego działania typu OW3. Może służyć zarówno jako pierścień buforowy jak i główne uszczelnienie. Przez zastosowane materiały nadaje się do aplikacji dynamicznych, w których ruch posuwisto-zwrotny dochodzi do 1,5 m/s.</t>
  </si>
  <si>
    <t>R09_SH.jpg</t>
  </si>
  <si>
    <t>https://drive.google.com/file/d/1Hk1gZhVhOLn2WNdr1Aq6jquO0oTIPT7I/view?usp=drive_link</t>
  </si>
  <si>
    <t>R09_SH</t>
  </si>
  <si>
    <t>Uszczelnienie dławnicowe jednostronnego działania typu OW3. Może służyć zarówno jako pierścień buforowy jak i główne uszczelnienie. Przez zastosowane materiały nadaje się do aplikacji dynamicznych, w których ruch posuwisto-zwrotny dochodzi do 1,5 m/s. Prostokątny kształt pierścienia dociskowego pozwala na dopasowanie uszczelki do gniazd o wydłużonych proporcjach w przeciwieństwie do standardowego O-ringa.</t>
  </si>
  <si>
    <t>R09_SHA.jpg</t>
  </si>
  <si>
    <t>https://drive.google.com/file/d/1W0katpc5O8PFa92e9BUV-31eITDh6cet/view?usp=drive_link</t>
  </si>
  <si>
    <t>R09_SHA</t>
  </si>
  <si>
    <t>R09_SP.jpg</t>
  </si>
  <si>
    <t>https://drive.google.com/file/d/1g8VMbEJfmEVjR7CDigZMa-SiDhGhvkla/view?usp=drive_link</t>
  </si>
  <si>
    <t>R09_SP</t>
  </si>
  <si>
    <t>R16.jpg</t>
  </si>
  <si>
    <t>https://drive.google.com/file/d/1X7SW5hxb4zK5JHVmD_FT_7-gzaVGd2PT/view?usp=drive_link</t>
  </si>
  <si>
    <t>R16</t>
  </si>
  <si>
    <t>Uszczelnienie dławnicowe jednostronnego działania. Stosowane w aplikacjach niskociśnieniowych.</t>
  </si>
  <si>
    <t>160 bar*
(16 MPa)</t>
  </si>
  <si>
    <t>d   - średnica tłoczyska
D   - średnica wew. korpusu uszczelki
D1 - średnica wew. kanału wargi uszczelki 
H   - wysokość korpusu uszczelki
H1 - wysokość całkowita gniazda uszczelki</t>
  </si>
  <si>
    <t>https://drive.google.com/file/d/1s1TEM0kn8ySahqUkoegI70IqAnYD7S8e/view?usp=drive_link</t>
  </si>
  <si>
    <t>dlawnice2.jpg</t>
  </si>
  <si>
    <t>R16_A.jpg</t>
  </si>
  <si>
    <t>https://drive.google.com/file/d/1lOvrIYVe1f3HrpL6phgFAkwNDf6dMmWI/view?usp=drive_link</t>
  </si>
  <si>
    <t>R16_A</t>
  </si>
  <si>
    <t>R16_B.jpg</t>
  </si>
  <si>
    <t>https://drive.google.com/file/d/1OhmpSLJbea9d-ToJ0pTsirlRexKuCSsO/view?usp=drive_link</t>
  </si>
  <si>
    <t>R16_B</t>
  </si>
  <si>
    <t>R17.jpg</t>
  </si>
  <si>
    <t>https://drive.google.com/file/d/1k4_OrZYQqPYCkDsDDG1MUz7R_3RXcwjN/view?usp=drive_link</t>
  </si>
  <si>
    <t>R17</t>
  </si>
  <si>
    <t xml:space="preserve"> Uszczelnienie dławnicowe jednostronnego działania typu U. Posiada dodatkową wargę wewnętrzną do aplikacji o zwiększonym tarciu (np.: w siłownikach teleskopowych).</t>
  </si>
  <si>
    <t>R19.jpg</t>
  </si>
  <si>
    <t>https://drive.google.com/file/d/1SeJfh5BRbeAZclKslAnJbJPg0vRZtQbF/view?usp=drive_link</t>
  </si>
  <si>
    <t>R19</t>
  </si>
  <si>
    <t>Twarde tłoczyskowe uszczelnienie wargowe jednostronnego działania. Instalowane ze sprężynką rozporową poprawiającą szczelność przy niskich ciśnieniach.</t>
  </si>
  <si>
    <t>R19_B.jpg</t>
  </si>
  <si>
    <t>https://drive.google.com/file/d/1egWJeJr9H664buRmu4_7rSURJrWNhwdd/view?usp=drive_link</t>
  </si>
  <si>
    <t>R19_B</t>
  </si>
  <si>
    <t>R19_C.jpg</t>
  </si>
  <si>
    <t>https://drive.google.com/file/d/146avyHc6XJKsX2NL7B0nJTS4tY6yDtbx/view?usp=drive_link</t>
  </si>
  <si>
    <t>R19_C</t>
  </si>
  <si>
    <t>R19_D.jpg</t>
  </si>
  <si>
    <t>https://drive.google.com/file/d/14xIo-Q_Ma5s_R86WiQDfloYgKQXeJFDG/view?usp=drive_link</t>
  </si>
  <si>
    <t>R19_D</t>
  </si>
  <si>
    <t>R19_F.jpg</t>
  </si>
  <si>
    <t>https://drive.google.com/file/d/1iILgoMu8edes9WGBOHgPNOtuIWwr7Big/view?usp=drive_link</t>
  </si>
  <si>
    <t>R19_F</t>
  </si>
  <si>
    <t>R20.jpg</t>
  </si>
  <si>
    <t>https://drive.google.com/file/d/1bSVhqXWm8mlmkIrm0HLkPaQa72cbG0Q9/view?usp=drive_link</t>
  </si>
  <si>
    <t>R20</t>
  </si>
  <si>
    <t>Uszczelnienie tłoczyskowe dwustronnego działania. Wykorzystywane głównie jako uszczelnienie statyczne w zamian za oring, bardziej odporne na wywijanie. Odpowiednie również do stosowania w ruchu obrotowym i posuwisto-zwrotnym.</t>
  </si>
  <si>
    <t>R21.jpg</t>
  </si>
  <si>
    <t>https://drive.google.com/file/d/10bwDnsnWqQ4aTvfBb67MwFl72lAuNvru/view?usp=drive_link</t>
  </si>
  <si>
    <t>R21</t>
  </si>
  <si>
    <t>R24.jpg</t>
  </si>
  <si>
    <t>https://drive.google.com/file/d/1Kr81l5U6wk8Hd_cqw6YyqSlOZj6YaQun/view?usp=drive_link</t>
  </si>
  <si>
    <t>R24</t>
  </si>
  <si>
    <t xml:space="preserve"> Uszczelnienie dławnicowe jednostronnego działania typu U. Posiada dodatkową wargę wewnętrzną do aplikacji o zwiększonym tarciu (np.: w siłownikach teleskopowych). Oring rozpierający wargi poprawia szczelność przy niskich ciśnieniach. Może być wykorzystywane zarówno jako uszczelnienie dławnicowe jak i tłokowe.</t>
  </si>
  <si>
    <t>R24_A.jpg</t>
  </si>
  <si>
    <t>https://drive.google.com/file/d/1_8fV2aX6ckVjM6ZagdF5m1fkI6BZzqv1/view?usp=drive_link</t>
  </si>
  <si>
    <t>R24_A</t>
  </si>
  <si>
    <t xml:space="preserve"> Uszczelnienie dławnicowe jednostronnego działania typu U. Posiada dodatkową wargę wewnętrzną do aplikacji o zwiększonym tarciu (np.: w siłownikach teleskopowych). Oring rozpierający wargi poprawia szczelność przy niskich ciśnieniach a pierścień oporowy chroni uszczelkę przed ekstruzją przy wysokich ciśnieniach.</t>
  </si>
  <si>
    <t>R35.jpg</t>
  </si>
  <si>
    <t>https://drive.google.com/file/d/1wGYWoVsR-ui_LtG78sSduFh_BrrSYwJK/view?usp=drive_link</t>
  </si>
  <si>
    <t>R35</t>
  </si>
  <si>
    <t>Uszczelnienie tłoczyskowe dwustronnego działania. Stosowane w aplikacjach o ruchu posuwisto-zwrotnym. Nadaje się również do stosowania w aplikacjach statycznych i przy ruchu obrotowym o niewielkich prędkościach.</t>
  </si>
  <si>
    <t>R35_A.jpg</t>
  </si>
  <si>
    <t>https://drive.google.com/file/d/1QiL_At8cdd_kgQTXORZrSwHeCJ_yzA7k/view?usp=drive_link</t>
  </si>
  <si>
    <t>R35_A</t>
  </si>
  <si>
    <t>R1011_01.jpg</t>
  </si>
  <si>
    <t>https://drive.google.com/file/d/1hSeSDMojH1Pb6RjIWMcIC6to6kwvAAQB/view?usp=drive_link</t>
  </si>
  <si>
    <t>R1011_01</t>
  </si>
  <si>
    <t>Pierścień podporowy - część profilu R1012 i R1012_A</t>
  </si>
  <si>
    <t>Poliacetal (POM)</t>
  </si>
  <si>
    <t>NIe dotyczy</t>
  </si>
  <si>
    <t>d  - średnica tłoczyska
D  - średnica wew. gniazda uszczelki 
H  - wysokość uszczelki</t>
  </si>
  <si>
    <t>https://drive.google.com/file/d/1VKKpp-mAGCUnFbmovsP9UxilVx6KUjvE/view?usp=drive_link</t>
  </si>
  <si>
    <t>dlawnicaNDT3.jpg</t>
  </si>
  <si>
    <t>R1011_03.jpg</t>
  </si>
  <si>
    <t>https://drive.google.com/file/d/1jIJNGeJlUAKeGipAjxc4yQbSYHklfMOP/view?usp=drive_link</t>
  </si>
  <si>
    <t>R1011_03</t>
  </si>
  <si>
    <t>Pierścień dociskowy - część profilu R1012 i R1012_A</t>
  </si>
  <si>
    <t>R1011.jpg</t>
  </si>
  <si>
    <t>https://drive.google.com/file/d/1y5oQgOuft1Y0AVXbkoiTQeUmUMUeVaiC/view?usp=drive_link</t>
  </si>
  <si>
    <t>R1011</t>
  </si>
  <si>
    <t>Pierścień samouszczelniający - część profilu R1012</t>
  </si>
  <si>
    <t>500 bar*
(50 MPa)</t>
  </si>
  <si>
    <t>R1011_A.jpg</t>
  </si>
  <si>
    <t>https://drive.google.com/file/d/1uzFQgxTGCqb1gUTXDF3M0aDk_6hu65Bm/view?usp=drive_link</t>
  </si>
  <si>
    <t>R1011_A</t>
  </si>
  <si>
    <t>Pierścień samouszczelniający - część profilu R1012_A</t>
  </si>
  <si>
    <t>R1012.jpg</t>
  </si>
  <si>
    <t>https://drive.google.com/file/d/1CaOIX9EdVdVzBKubJ_TPRx4qt99bDg0L/view?usp=drive_link</t>
  </si>
  <si>
    <t>R1012</t>
  </si>
  <si>
    <t>Uszczelnienie pakietowe dławnicowe przeznaczone do wymagających aplikacji. Składa się z podpory górnej, podpory dolnej oraz w zależności od potrzeby od 1 do 5 pierścieni samouszczelniających.</t>
  </si>
  <si>
    <t>R1012_A.jpg</t>
  </si>
  <si>
    <t>https://drive.google.com/file/d/1CrFaVEEMlcqHeZZjWg5r-mYf_18TO1xz/view?usp=drive_link</t>
  </si>
  <si>
    <t>R1012_A</t>
  </si>
  <si>
    <t>Uszczelnienie pakietowe dławnicowe przeznaczone do wymagających aplikacji. Składa się z podpory górnej, podpory dolnej oraz w zależności od potrzeby od 1 do 5 pierścieni samouszczelniających. Zaokrąglone końcówki pierścieni dodatkowo podnoszą wytrzymałość na ciśnienie w stosunku do profilu R1012.</t>
  </si>
  <si>
    <t>PODH.jpg</t>
  </si>
  <si>
    <t>https://drive.google.com/file/d/1j8GdFF__0yXZNYOD28y5HaQRWj8ZmFn-/view?usp=drive_link</t>
  </si>
  <si>
    <t>PODH</t>
  </si>
  <si>
    <t>Uszczelnienie dławnicowe przeznaczone do zastosowań w urządzeniach narażonych na intensywne drgania (np.: sprzęcie górniczym). Konstrukcja z pierścieniem antywciskowym zapobiega ekstruzji podczas pracy pod wysokim ciśnieniem.</t>
  </si>
  <si>
    <t>Guma (NBR) +
Poliuretan (PU) +
Teflon z brązem 40% (BR)</t>
  </si>
  <si>
    <t>P01.jpg</t>
  </si>
  <si>
    <t>https://drive.google.com/file/d/1SQXivsgwpaYY4FA9bH0vCaANTrYksiOt/view?usp=drive_link</t>
  </si>
  <si>
    <t>Uszczelnienia Tłokowe</t>
  </si>
  <si>
    <t>P01</t>
  </si>
  <si>
    <t>Uszczelnienie tłokowe jednostronnego działania typu U. Najczęściej stosowana wersja uszczelnienia wargowego.</t>
  </si>
  <si>
    <t>D  - średnica wew. rury cylindra
d  - średnica zew. gniazda uszczelki
H  - wysokość gniazda uszczelki</t>
  </si>
  <si>
    <t>https://drive.google.com/file/d/1EUJRqKTclXpXS4AXbzCGJDNqZvYSQ3_b/view?usp=drive_link</t>
  </si>
  <si>
    <t>tlokUN.jpg</t>
  </si>
  <si>
    <t>P01_A.jpg</t>
  </si>
  <si>
    <t>https://drive.google.com/file/d/15GU0sCYnEVK2n8sFoWuUrdI9_43skRz-/view?usp=drive_link</t>
  </si>
  <si>
    <t>P01_A</t>
  </si>
  <si>
    <t>Uszczelnienie tłokowe jednostronnego działania typu U.</t>
  </si>
  <si>
    <t>P01_B.jpg</t>
  </si>
  <si>
    <t>https://drive.google.com/file/d/1zZ1xMZvdOofaN0-MGnrowRJWu7ehcYDP/view?usp=drive_link</t>
  </si>
  <si>
    <t>P01_B</t>
  </si>
  <si>
    <t>P01_C.jpg</t>
  </si>
  <si>
    <t>https://drive.google.com/file/d/1r5FTMZlvwWBeEUawR2yRbheA1_3mbIaY/view?usp=drive_link</t>
  </si>
  <si>
    <t>P01_C</t>
  </si>
  <si>
    <t>Symetryczne uszczelnienie tłokowe jednostronnego działania, stanowiące alternatywę dla standardowych O-ringów. Płaskie czoło profilu skutecznie zapobiega jego skręcaniu (wywijaniu) podczas pracy oraz znacznie ułatwia montaż na tłoku.</t>
  </si>
  <si>
    <t>P01_D.jpg</t>
  </si>
  <si>
    <t>https://drive.google.com/file/d/1Iim3J_6y424qYeFeAAmxOL__-2OMkI2A/view?usp=drive_link</t>
  </si>
  <si>
    <t>P01_D</t>
  </si>
  <si>
    <t>P02.jpg</t>
  </si>
  <si>
    <t>https://drive.google.com/file/d/1EI_lwKg_kSHPKys2EFJhPpKjXThlaGpZ/view?usp=drive_link</t>
  </si>
  <si>
    <t>P02</t>
  </si>
  <si>
    <t>Uszczelnienie tłokowe jednostronnego działania typu U z pierścieniem antywciskowym. Pierścień oporowy chroni uszczelkę przed ekstruzją przy wyższych ciśnieniach i wydłuża jej żywotność.</t>
  </si>
  <si>
    <t>P02A.jpg</t>
  </si>
  <si>
    <t>https://drive.google.com/file/d/1dJo6oCHFgtATuWgPKxW4iV6MdwCbEyXj/view?usp=drive_link</t>
  </si>
  <si>
    <t>P02A</t>
  </si>
  <si>
    <t>P03.jpg</t>
  </si>
  <si>
    <t>https://drive.google.com/file/d/1EyrhwBOTZziSr5tCun4gZI1lRg_St0Ed/view?usp=drive_link</t>
  </si>
  <si>
    <t>P03</t>
  </si>
  <si>
    <t>Uszczelnienie tłokowe jednostronnego działania typu U. Oring rozpierający wargi poprawia szczelność przy niskich ciśnieniach.</t>
  </si>
  <si>
    <t>P04.jpg</t>
  </si>
  <si>
    <t>https://drive.google.com/file/d/11FQIP3z60qCmhbnQ0tmxOzPn4-TAY_GF/view?usp=drive_link</t>
  </si>
  <si>
    <t>P04</t>
  </si>
  <si>
    <t>Uszczelnienie tłokowe jednostronnego działania typu U z pierścieniem antywciskowym. Oring rozpierający wargi poprawia szczelność przy niskich ciśnieniach a pierścień oporowy chroni uszczelkę przed ekstruzją przy wyższych ciśnieniach.</t>
  </si>
  <si>
    <t>P04_A.jpg</t>
  </si>
  <si>
    <t>https://drive.google.com/file/d/1ihHh5hfJPOs5iPwoBStVdjvHYSJxR8ae/view?usp=drive_link</t>
  </si>
  <si>
    <t>P04_A</t>
  </si>
  <si>
    <t>P05.jpg</t>
  </si>
  <si>
    <t>https://drive.google.com/file/d/1SWHMFzA0d4Hhprv75m3IZk-LVoW3FT-G/view?usp=drive_link</t>
  </si>
  <si>
    <t>P05</t>
  </si>
  <si>
    <t>Uszczelnienie tłokowe  jednostronnego działania typu U z zaokrągloną wargą zewnętrzną.</t>
  </si>
  <si>
    <t>P06.jpg</t>
  </si>
  <si>
    <t>https://drive.google.com/file/d/1bGMCFeR6k8ezpuEb6zsoubZaP5PVyAzt/view?usp=drive_link</t>
  </si>
  <si>
    <t>P06</t>
  </si>
  <si>
    <t>Uszczelnienie tłokowe symetryczne jednostronnego działania typu U. Może być wykorzystywane zarówno jako uszczelnienie dławnicowe jak i tłokowe.</t>
  </si>
  <si>
    <t>P06_B.jpg</t>
  </si>
  <si>
    <t>https://drive.google.com/file/d/1A_WSZjdRtQAaujC9sO9uozOX6FaS90qI/view?usp=drive_link</t>
  </si>
  <si>
    <t>P06_B</t>
  </si>
  <si>
    <t>P07.jpg</t>
  </si>
  <si>
    <t>https://drive.google.com/file/d/1M_0ZzSSNDDeIjmyO-NKY9ZxO3j8oGLyJ/view?usp=drive_link</t>
  </si>
  <si>
    <t>P07</t>
  </si>
  <si>
    <t>Uszczelnienie tłokowe symetryczne jednostronnego działania typu U. Oring rozpierający wargi poprawia szczelność przy niskich ciśnieniach. Może być wykorzystywane zarówno jako uszczelnienie dławnicowe jak i tłokowe.</t>
  </si>
  <si>
    <t>P08_D.jpg</t>
  </si>
  <si>
    <t>https://drive.google.com/file/d/1y4uScjMu3porrW3AKxGgKPrkFXQUwunD/view?usp=drive_link</t>
  </si>
  <si>
    <t>P08_D</t>
  </si>
  <si>
    <t>Uszczelnienie tłokowe dwustronnego działania typu OW1. Odznacza się bardzo wysoką wytrzymałością na ciśnienie oraz odpornością na zużycie. Przez zastosowane materiały nadaje się do aplikacji dynamicznych, w których ruch posuwisto-zwrotny dochodzi do 1,5 m/s.</t>
  </si>
  <si>
    <t>https://drive.google.com/file/d/1b_7nb13AHAga-Bfnqtqtrz_oka_qWhRJ/view?usp=drive_link</t>
  </si>
  <si>
    <t>tlok1.jpg</t>
  </si>
  <si>
    <t>P08_DH.jpg</t>
  </si>
  <si>
    <t>https://drive.google.com/file/d/1RKBg0171DYr0nbNJ21djQJa22g8iJZA3/view?usp=drive_link</t>
  </si>
  <si>
    <t>P08_DH</t>
  </si>
  <si>
    <t>Uszczelnienie tłokowe dwustronnego działania typu OW1. Odznacza się bardzo wysoką wytrzymałością na ciśnienie oraz odpornością na zużycie. Przez zastosowane materiały nadaje się do aplikacji dynamicznych, w których ruch posuwisto-zwrotny dochodzi do 1,5 m/s. Prostokątny kształt pierścienia dociskowego pozwala na dopasowanie uszczelki do gniazd o wydłużonych proporcjach w przeciwieństwie do standardowego O-ringa.</t>
  </si>
  <si>
    <t>P08_DP.jpg</t>
  </si>
  <si>
    <t>https://drive.google.com/file/d/1QwXEnvEnfHITYxZau7r9rUiJC5qq2sNG/view?usp=drive_link</t>
  </si>
  <si>
    <t>P08_DP</t>
  </si>
  <si>
    <t>P08_S.jpg</t>
  </si>
  <si>
    <t>https://drive.google.com/file/d/178-vxWpPgFoyb-PAMp-7dIYLI16MqgLX/view?usp=drive_link</t>
  </si>
  <si>
    <t>P08_S</t>
  </si>
  <si>
    <t>P08_SH.jpg</t>
  </si>
  <si>
    <t>https://drive.google.com/file/d/1GIZ_OMyjOmY1Da9bhU3_f-ZmWWUhGtjY/view?usp=drive_link</t>
  </si>
  <si>
    <t>P08_SH</t>
  </si>
  <si>
    <t>P09.jpg</t>
  </si>
  <si>
    <t>https://drive.google.com/file/d/1MgThqG7WRMJRTxsqHuTdFdZNIPdYe1Md/view?usp=drive_link</t>
  </si>
  <si>
    <t>P09</t>
  </si>
  <si>
    <t>Pakietowe uszczelnienie tłokowe dwustronnego działania. Zintegrowane pierścienie ślizgowe zmniejszają działanie sił poprzecznych na element z poliuretanu a pierścień z NBR zapewnia docisk do powierzchni zabudowy i łatwy montaż. Bardzo dobre uszczelnienie dynamiczne.</t>
  </si>
  <si>
    <t>Guma (NBR) +
Poliuretan (PU) +
Poliacetal (POM)</t>
  </si>
  <si>
    <t>250 bar*
(25 MPa)</t>
  </si>
  <si>
    <t xml:space="preserve">D  - średnica wew. rury cylindra 
Dr - średnica zew. rowka podparcia pierścieni
d  - średnica zew. gniazda korpusu uszczelki
H  - wysokość gniazda korpusu uszczelki
L  - wysokość całkowita gniazda
</t>
  </si>
  <si>
    <t>https://drive.google.com/file/d/17-HsDiimzzS3msDq_UVnI4qGTKQdZuJV/view?usp=drive_link</t>
  </si>
  <si>
    <t>tlok2.jpg</t>
  </si>
  <si>
    <t>P09_A.jpg</t>
  </si>
  <si>
    <t>https://drive.google.com/file/d/10MPeOFmIzEJ3gzm8Ev9r9X4ekOxalQqp/view?usp=drive_link</t>
  </si>
  <si>
    <t>P09_A</t>
  </si>
  <si>
    <t>Pakietowe uszczelnienie tłokowe dwustronnego działania. Zintegrowane pierścienie ślizgowe zmniejszają działanie sił poprzecznych na element z poliuretanu a pierścień z NBR zapewnia docisk do powierzchni zabudowy i łatwy montaż. Profil zoptymalizowany pod kątem odporności na zużycie. Bardzo dobre uszczelnienie dynamiczne.</t>
  </si>
  <si>
    <t>P09_B.jpg</t>
  </si>
  <si>
    <t>https://drive.google.com/file/d/1lwKvNCy6i556Wivs0r3PtBTa1CIOxp11/view?usp=drive_link</t>
  </si>
  <si>
    <t>P09_B</t>
  </si>
  <si>
    <t>P09_C.jpg</t>
  </si>
  <si>
    <t>https://drive.google.com/file/d/1_zGOZDVjnbcDYXLSNtIA6-9bxSDnNtS_/view?usp=drive_link</t>
  </si>
  <si>
    <t>P09_C</t>
  </si>
  <si>
    <t>Uszczelnienie tłokowe dwustronnego działania. Pakiet trzyelementowy. Zintegrowane pierścienie ślizgowo-oporowe zmniejszają obciążenia poprzeczne a rowek na wewnętrznej powierzchni zmniejsza siłę potrzebną przy montażu uszczelki w zabudowie.</t>
  </si>
  <si>
    <t>350 bar*
(35 MPa)</t>
  </si>
  <si>
    <t>P09_D.jpg</t>
  </si>
  <si>
    <t>https://drive.google.com/file/d/1StzpL08tsvSRO66dblTE1HX2K6Bn-iDW/view?usp=drive_link</t>
  </si>
  <si>
    <t>P09_D</t>
  </si>
  <si>
    <t>Pakietowe uszczelnienie tłokowe dwustronnego działania. Zintegrowane pierścienie ślizgowe zmniejszają działanie sił poprzecznych na element z poliuretanu a pierścień z NBR zapewnia docisk do powierzchni zabudowy i łatwy montaż. Profil zoptymalizowany pod kątem odporności termicznej.</t>
  </si>
  <si>
    <t>P09_E.jpg</t>
  </si>
  <si>
    <t>https://drive.google.com/file/d/1E8WxMPKAIHA5rueLHx4zeeFcvzFrjKst/view?usp=drive_link</t>
  </si>
  <si>
    <t>P09_E</t>
  </si>
  <si>
    <t>P09_H.jpg</t>
  </si>
  <si>
    <t>https://drive.google.com/file/d/1i_pOoNZ2N9gMANgLhBXO-d2KfhqdS41m/view?usp=drive_link</t>
  </si>
  <si>
    <t>P09_H</t>
  </si>
  <si>
    <t>Uszczelnienie pakietowe dwustronnego działania. Pierścień z NBR zapewnia ciągły docisk uszczelki do powierzchni współpracujących co przekłada się na bardzo dobrą szczelność w pełnym zakresie ciśnień pracy. Zintegrowane pierścienie ślizgowe zmniejszają obciążenia poprzeczne. Uszczelnienie do aplikacji statycznych oraz dynamicznych pod bardzo dużym ciśnieniem.</t>
  </si>
  <si>
    <t>1000 bar*
(100 MPa)</t>
  </si>
  <si>
    <t>P09_HA.jpg</t>
  </si>
  <si>
    <t>https://drive.google.com/file/d/1dOl_6NDtE-_O7XyssIM_OnXsY76R1kIc/view?usp=drive_link</t>
  </si>
  <si>
    <t>P09_HA</t>
  </si>
  <si>
    <t>Uszczelnienie tłokowe dwustronnego działania. Pakiet trzyelementowy. Zintegrowane pierścienie ślizgowo-oporowe zmniejszają obciążenia poprzeczne a rowek na wewnętrznej powierzchni zmniejsza siłę potrzebną przy montażu uszczelki w zabudowie.  Bardzo dobre uszczelnienie dynamiczne.</t>
  </si>
  <si>
    <t>P09_HE_MP.jpg</t>
  </si>
  <si>
    <t>https://drive.google.com/file/d/1JdQiSAbfxPLfYqTcATmKjKNZUfzG9YmX/view?usp=drive_link</t>
  </si>
  <si>
    <t>P09_HE_MP</t>
  </si>
  <si>
    <t>P09_LF.jpg</t>
  </si>
  <si>
    <t>https://drive.google.com/file/d/1G5zyZxk29_FGfm5XLhgII4LHraScnqQs/view?usp=drive_link</t>
  </si>
  <si>
    <t>P09_LF</t>
  </si>
  <si>
    <t xml:space="preserve">Uszczelnienie pakietowe dwustronnego działania. Pierścień z NBR zapewnia ciągły docisk uszczelki do powierzchni współpracujących. Zintegrowane pierścienie ślizgowe zmniejszają obciążenia poprzeczne pierścienia teflonowego. Przez zastosowane materiały uszczelka nadaje się do aplikacji dynamicznych o prędkości posuwu do 1,5 m/s. </t>
  </si>
  <si>
    <t>Guma (NBR) +
Poliacetal (POM) +
Teflon z brązem 40% (BR)</t>
  </si>
  <si>
    <t>P16.jpg</t>
  </si>
  <si>
    <t>https://drive.google.com/file/d/1zjxEjdmEsYWcBG6WaHgnHlcXFR3Jb1hu/view?usp=drive_link</t>
  </si>
  <si>
    <t>P16</t>
  </si>
  <si>
    <t>Uszczelnienie tłokowe jednostronnego działania. Stosowane w aplikacjach niskociśnieniowych.</t>
  </si>
  <si>
    <t>d   - średnica zew. gniazda uszczelki
Dr - średnica zew. kanału wargi uszczelki 
D   - średnica wew. rury cylindra
L   - wysokość korpusu uszczelki
H - wysokość całkowita gniazda uszczelki</t>
  </si>
  <si>
    <t>https://drive.google.com/file/d/12IScg1lVYK5iaZWLZiIBwroiOnlZFJu3/view?usp=drive_link</t>
  </si>
  <si>
    <t>tlok4.jpg</t>
  </si>
  <si>
    <t>P16_A.jpg</t>
  </si>
  <si>
    <t>https://drive.google.com/file/d/12uXjLb2zsfvYK65cYgPQ3UZqwGeirLS9/view?usp=drive_link</t>
  </si>
  <si>
    <t>P16_A</t>
  </si>
  <si>
    <t>P16_B.jpg</t>
  </si>
  <si>
    <t>https://drive.google.com/file/d/1WAA6MLn4mIGmznZ_TxCXws1OHRTWmq1w/view?usp=drive_link</t>
  </si>
  <si>
    <t>P16_B</t>
  </si>
  <si>
    <t>P16_FULL.jpg</t>
  </si>
  <si>
    <t>https://drive.google.com/file/d/1DNJQQws-zfJ953kAaF6Me_M5RT-VD2tl/view?usp=drive_link</t>
  </si>
  <si>
    <t>P16_FULL</t>
  </si>
  <si>
    <t xml:space="preserve">Uszczelnienie tłokowe jednostronnego działania. Stosowane w aplikacjach niskociśnieniowych. Profil bez otworu wewnętrznego, maksymalna średnica zew. Ø90 mm. </t>
  </si>
  <si>
    <t>Dr - średnica zew. kanału wargi uszczelki 
D   - średnica wew. rury cylindra
L   - wysokość korpusu uszczelki
H - wysokość całkowita gniazda uszczelki</t>
  </si>
  <si>
    <t>P17.jpg</t>
  </si>
  <si>
    <t>https://drive.google.com/file/d/1A1_eb8WaLn7rM7fipl74cxAWItbYhYnS/view?usp=drive_link</t>
  </si>
  <si>
    <t>P17</t>
  </si>
  <si>
    <t>Uszczelnienie tłokowe dwustronnego działania. Pakiet trzyelementowy ze zintegrowanymi pierścieniami prowadzącymi. Nadaje się zarówno jako uszczelnienie do aplikacji statycznych jak i dynamicznych. Pierścienie ślizgowe zmniejszają zużycie uszczelki przy ruchu posuwisto-zwrotnym.</t>
  </si>
  <si>
    <t>Guma (NBR) +
Poliacetal (POM)</t>
  </si>
  <si>
    <t>P17_A.jpg</t>
  </si>
  <si>
    <t>https://drive.google.com/file/d/1P3NjvHAkdFD1LoWe22x1yJ9YXuuJtPF3/view?usp=drive_link</t>
  </si>
  <si>
    <t>P17_A</t>
  </si>
  <si>
    <t>P19.jpg</t>
  </si>
  <si>
    <t>https://drive.google.com/file/d/1Ed_yCB0jS1PEImk8YmRoHZmHlGAPVDuV/view?usp=drive_link</t>
  </si>
  <si>
    <t>P19</t>
  </si>
  <si>
    <t>Twarde tłokowe uszczelnienie wargowe jednostronnego działania. Instalowane ze sprężynką rozporową poprawiającą szczelność przy niskich ciśnieniach. Stosowane w aplikacjach o ruchu posuwisto-zwrotnym.</t>
  </si>
  <si>
    <t>P19_B.jpg</t>
  </si>
  <si>
    <t>https://drive.google.com/file/d/1_alCcFDs7_H9qnfsw0EqfrqzGocHG4mU/view?usp=drive_link</t>
  </si>
  <si>
    <t>P19_B</t>
  </si>
  <si>
    <t>P19_C.jpg</t>
  </si>
  <si>
    <t>https://drive.google.com/file/d/1KkZNh_mcDC4bFWzO_gm7PKDBg1wQJDId/view?usp=drive_link</t>
  </si>
  <si>
    <t>P19_C</t>
  </si>
  <si>
    <t>P19_D.jpg</t>
  </si>
  <si>
    <t>https://drive.google.com/file/d/18zk2CSTDxmSBv5-n9ZADlOLq_CuOMW30/view?usp=drive_link</t>
  </si>
  <si>
    <t>P19_D</t>
  </si>
  <si>
    <t>P19_F.jpg</t>
  </si>
  <si>
    <t>https://drive.google.com/file/d/189ZJGScss5aWCVQbwxXxccUoKBKtGDTj/view?usp=drive_link</t>
  </si>
  <si>
    <t>P19_F</t>
  </si>
  <si>
    <t>P20.jpg</t>
  </si>
  <si>
    <t>https://drive.google.com/file/d/1aDGCFCqn8SiGkiVx3FAXvLhI6Sg17-to/view?usp=drive_link</t>
  </si>
  <si>
    <t>P20</t>
  </si>
  <si>
    <t>Uszczelnienie tłokowe dwustronnego działania. Wykorzystywane głównie jako uszczelnienie statyczne. Bardziej odporny na wywijanie zamiennik O-ringów. Odpowiednie również do stosowania w ruchu obrotowym i posuwisto-zwrotnym.</t>
  </si>
  <si>
    <t>P21.jpg</t>
  </si>
  <si>
    <t>https://drive.google.com/file/d/1uZI7ioUX4nQgHwbpeYCul0pc6UyuWO8G/view?usp=drive_link</t>
  </si>
  <si>
    <t>P21</t>
  </si>
  <si>
    <t>Uszczelnienie symetryczne tłokowe jednostronnego działania typu U. Oring rozpierający wargi poprawia szczelność przy niskich ciśnieniach.</t>
  </si>
  <si>
    <t>P23.jpg</t>
  </si>
  <si>
    <t>https://drive.google.com/file/d/1sZYY5GksMW4pFDo_nR9sf4p-KS7iBEzk/view?usp=drive_link</t>
  </si>
  <si>
    <t>P23</t>
  </si>
  <si>
    <t>Pakietowe uszczelnienie tłokowe dwustronnego działania. Zintegrowane pierścienie ślizgowe zmniejszają działanie sił poprzecznych na element z poliuretanu a pierścień z NBR zapewnia docisk do powierzchni zabudowy i łatwy montaż. Profil zoptymalizowany pod kątem odporności na zużycie. Dobre uszczelnienie dynamiczne.</t>
  </si>
  <si>
    <t>P23_A.jpg</t>
  </si>
  <si>
    <t>https://drive.google.com/file/d/15RVSuXwwFNGIBAWyml1jizsu4iT6CUU_/view?usp=drive_link</t>
  </si>
  <si>
    <t>P23_A</t>
  </si>
  <si>
    <t>P23_B.jpg</t>
  </si>
  <si>
    <t>https://drive.google.com/file/d/1kZzv45sL2xxXiME35w8qH7kDjXIwzOiD/view?usp=drive_link</t>
  </si>
  <si>
    <t>P23_B</t>
  </si>
  <si>
    <t>P23_C.jpg</t>
  </si>
  <si>
    <t>https://drive.google.com/file/d/13_rSHExzTwpxJ5Bpac8p3_gI2TzPORXv/view?usp=drive_link</t>
  </si>
  <si>
    <t>P23_C</t>
  </si>
  <si>
    <t>P23_D.jpg</t>
  </si>
  <si>
    <t>https://drive.google.com/file/d/1F_MHfFRgoRLBl9_xYlV5xvPrNQwQ1-N0/view?usp=drive_link</t>
  </si>
  <si>
    <t>P23_D</t>
  </si>
  <si>
    <t>P23_E.jpg</t>
  </si>
  <si>
    <t>https://drive.google.com/file/d/1vokDW06QBhZN_WvpPZ-nZLipWQPyRB1L/view?usp=drive_link</t>
  </si>
  <si>
    <t>P23_E</t>
  </si>
  <si>
    <t>Pakietowe uszczelnienie tłokowe dwustronnego działania. Zintegrowane pierścienie ślizgowe zmniejszają działanie sił poprzecznych na element z poliuretanu a pierścień z NBR zapewnia docisk do powierzchni zabudowy i łatwy montaż. Profil zoptymalizowany pod kątem odporności termicznej. Dobre uszczelnienie dynamiczne.</t>
  </si>
  <si>
    <t>P23_H.jpg</t>
  </si>
  <si>
    <t>https://drive.google.com/file/d/1Yyy4-CTRkBMKSkTky1Sv03RsjJDjuqfF/view?usp=drive_link</t>
  </si>
  <si>
    <t>P23_H</t>
  </si>
  <si>
    <t>P23_HA.jpg</t>
  </si>
  <si>
    <t>https://drive.google.com/file/d/1ozILVR3Cv52ZpHgqZbvGhBQA7jhyhfyq/view?usp=drive_link</t>
  </si>
  <si>
    <t>P23_HA</t>
  </si>
  <si>
    <t>P23_HB.jpg</t>
  </si>
  <si>
    <t>https://drive.google.com/file/d/1a-ezCbGO6VU0wFygMgMga98bQQRWUyVl/view?usp=drive_link</t>
  </si>
  <si>
    <t>P23_HB</t>
  </si>
  <si>
    <t>P23_HC.jpg</t>
  </si>
  <si>
    <t>https://drive.google.com/file/d/1-u7S3khOtW5ZXdUFB52cFqC-2tUg9_KA/view?usp=drive_link</t>
  </si>
  <si>
    <t>P23_HC</t>
  </si>
  <si>
    <t>P23_HE_MP.jpg</t>
  </si>
  <si>
    <t>https://drive.google.com/file/d/1b0eQbiym0gTELcOIjjYD48BeGs-6XR6q/view?usp=drive_link</t>
  </si>
  <si>
    <t>P23_HE_MP</t>
  </si>
  <si>
    <t>P23_LF.jpg</t>
  </si>
  <si>
    <t>https://drive.google.com/file/d/1onE2xujSlgBII8Fd1zyGeLt9ce0VQrfZ/view?usp=drive_link</t>
  </si>
  <si>
    <t>P23_LF</t>
  </si>
  <si>
    <t>P35.jpg</t>
  </si>
  <si>
    <t>https://drive.google.com/file/d/1HzLsZaInHA12K7tu3nH0l3gpcJm1JgEJ/view?usp=drive_link</t>
  </si>
  <si>
    <t>P35</t>
  </si>
  <si>
    <t>Uszczelnienie tłokowe dwustronnego działania. Stosowane w aplikacjach o ruchu posuwisto-zwrotnym. Nadaje się również do stosowania w aplikacjach statycznych i przy ruchu obrotowym o niewielkich prędkościach.</t>
  </si>
  <si>
    <t>P35_A.jpg</t>
  </si>
  <si>
    <t>https://drive.google.com/file/d/14X22KdaFBwO_AR3hd6yrEO7IzraMmaJC/view?usp=drive_link</t>
  </si>
  <si>
    <t>P35_A</t>
  </si>
  <si>
    <t>P35_AB.jpg</t>
  </si>
  <si>
    <t>https://drive.google.com/file/d/10o6XKaDcASRjxu1EfpD655_phiBlTIR9/view?usp=drive_link</t>
  </si>
  <si>
    <t>P35_AB</t>
  </si>
  <si>
    <t>P36.jpg</t>
  </si>
  <si>
    <t>https://drive.google.com/file/d/1FLhWxvm7mRpkOuuzcA4iE_AaBIKsfBNC/view?usp=drive_link</t>
  </si>
  <si>
    <t>P36</t>
  </si>
  <si>
    <t>P1011_01.jpg</t>
  </si>
  <si>
    <t>https://drive.google.com/file/d/1vITdxIkZOkpF4Hnb93coO7873S7SXDS_/view?usp=drive_link</t>
  </si>
  <si>
    <t>P1011_01</t>
  </si>
  <si>
    <t>Pierścień podporowy - część profilu P1012 i P1012_A</t>
  </si>
  <si>
    <t>https://drive.google.com/file/d/1lHJNoUoWQQ1lcecf-cIUdiEEC0-og5Vi/view?usp=drive_link</t>
  </si>
  <si>
    <t>tlok3.jpg</t>
  </si>
  <si>
    <t>P1011_03.jpg</t>
  </si>
  <si>
    <t>https://drive.google.com/file/d/1N3KTafEcUDkVeWfFhKnful8W4rW6Vs0f/view?usp=drive_link</t>
  </si>
  <si>
    <t>P1011_03</t>
  </si>
  <si>
    <t>Pierścień dociskowy - część profilu P1012 i P1012_A</t>
  </si>
  <si>
    <t>P1011.jpg</t>
  </si>
  <si>
    <t>https://drive.google.com/file/d/1P0U3yXq4RBtx6NEFimui_b6EqTf8UlLa/view?usp=drive_link</t>
  </si>
  <si>
    <t>P1011</t>
  </si>
  <si>
    <t>Pierścień samouszczelniający - część profilu P1012</t>
  </si>
  <si>
    <t>P1011_A.jpg</t>
  </si>
  <si>
    <t>https://drive.google.com/file/d/1hoJOv8irMTEhPd4WtOMY7vr3-MPY20TA/view?usp=drive_link</t>
  </si>
  <si>
    <t>P1011_A</t>
  </si>
  <si>
    <t>Pierścień samouszczelniający - część profilu P1012_A</t>
  </si>
  <si>
    <t>P1012.jpg</t>
  </si>
  <si>
    <t>https://drive.google.com/file/d/1H19RuLloWupV9fC4r3VmLiNsFybgLcEb/view?usp=drive_link</t>
  </si>
  <si>
    <t>P1012</t>
  </si>
  <si>
    <t>Uszczelnienie pakietowe tłokowe przeznaczone do wymagających aplikacji. Składa się z podpory górnej, podpory dolnej oraz w zależności od potrzeby od 1 do 5 pierścieni samouszczelniających.</t>
  </si>
  <si>
    <t>P1012_A.jpg</t>
  </si>
  <si>
    <t>https://drive.google.com/file/d/1lpDQvoeE-mV-xdXOfF3vvxCUF7l8-zGz/view?usp=drive_link</t>
  </si>
  <si>
    <t>P1012_A</t>
  </si>
  <si>
    <t>Uszczelnienie pakietowe tłokowe przeznaczone do wymagających aplikacji. Składa się z podpory górnej, podpory dolnej oraz w zależności od potrzeby od 1 do 5 pierścieni samouszczelniających. Zaokrąglone końcówki pierścieni dodatkowo podnoszą wytrzymałość na ciśnienie w stosunku do profilu P1012.</t>
  </si>
  <si>
    <t>PODG.jpg</t>
  </si>
  <si>
    <t>https://drive.google.com/file/d/1b1HBc5H96nWH7ckTBZXzR4IEnfcBrO7z/view?usp=drive_link</t>
  </si>
  <si>
    <t>PODG</t>
  </si>
  <si>
    <t>Uszczelnienie tłokowe dwustronnego działania przeznaczone do zastosowań w urządzeniach narażonych na intensywne drgania (np.: sprzęcie górniczym). Konstrukcja z pierścieniem antywciskowym chroni uszczelnienie przed ekstruzją przy pracy pod wysokim ciśnieniem.</t>
  </si>
  <si>
    <t>RT01.jpg</t>
  </si>
  <si>
    <t>https://drive.google.com/file/d/1ysL3V6pfvHuqMbM2ghy_jrxbwcRf5tpD/view?usp=drive_link</t>
  </si>
  <si>
    <t>Uszczelnienia Obrotowe</t>
  </si>
  <si>
    <t>RT01</t>
  </si>
  <si>
    <t>Uszczelnienie wałów obrotowych  (simmering) z pierścieniem usztywniającym oraz sprężynką dociskową. Służy do uszczelniania  wałów pomp, silników,  rotatorów i obrotnic hydraulicznych. Do stosowania w aplikacjach bezciśnieniowych.</t>
  </si>
  <si>
    <t>0,5 bar*
(0,05 MPa)</t>
  </si>
  <si>
    <t>d  - średnica wałka
D  - średnica wew. gniazda uszczelki 
H  - wysokość gniazda uszczelki</t>
  </si>
  <si>
    <t>https://drive.google.com/file/d/1yHh8pmO-KLfFJB-W_InbL_2ffVShCqPy/view?usp=drive_link</t>
  </si>
  <si>
    <t>obrotowe1.jpg</t>
  </si>
  <si>
    <t>RT01_A.jpg</t>
  </si>
  <si>
    <t>https://drive.google.com/file/d/1Mod5lolgmi0UFXSG45ez_DNbUdgyW8X7/view?usp=drive_link</t>
  </si>
  <si>
    <t>RT01_A</t>
  </si>
  <si>
    <t>https://drive.google.com/file/d/1Fpz3dFib5NehAihl7J0l166tA4aWG-ZU/view?usp=drive_link</t>
  </si>
  <si>
    <t>obrotowe2.jpg</t>
  </si>
  <si>
    <t>RT01_AS.jpg</t>
  </si>
  <si>
    <t>https://drive.google.com/file/d/1wTpEYffArB0qpJXX2quI1SNOHEhVl0TB/view?usp=drive_link</t>
  </si>
  <si>
    <t>RT01_AS</t>
  </si>
  <si>
    <t>15 bar*
(1,5 MPa)</t>
  </si>
  <si>
    <t>RT02.jpg</t>
  </si>
  <si>
    <t>https://drive.google.com/file/d/1FvCexiX_1ecTpL2SvQlrRPhLkkDXRy_n/view?usp=drive_link</t>
  </si>
  <si>
    <t>RT02</t>
  </si>
  <si>
    <t>RT03.jpg</t>
  </si>
  <si>
    <t>https://drive.google.com/file/d/18Q6N5P27JoPFKD-Q91H9mH90ne1FqNXk/view?usp=drive_link</t>
  </si>
  <si>
    <t>RT03</t>
  </si>
  <si>
    <t>Uszczelnienie wałów obrotowych dwustronnego działania. Uszczelnia elementy pracujące w ruchu obrotowym np.: sekcje rotatora. Utrzymuje olej pod ciśnieniem w układzie.</t>
  </si>
  <si>
    <t>RT04.jpg</t>
  </si>
  <si>
    <t>https://drive.google.com/file/d/17F2sI3hzwMQlSYx5zTly_mEcsMrjpzmX/view?usp=drive_link</t>
  </si>
  <si>
    <t>RT04</t>
  </si>
  <si>
    <t>Uszczelnienie wałów obrotowych dwustronnego działania. Głównie stosowane jako uszczelnienie statyczne, ale może również uszczelniać elementy pracujące w ruchu obrotowym np.: sekcje rotatora. Utrzymuje olej pod ciśnieniem w układzie.</t>
  </si>
  <si>
    <t>RT05.jpg</t>
  </si>
  <si>
    <t>https://drive.google.com/file/d/1W3_dIhFM5zVLxAcWeWzS_E3ZobgD-fth/view?usp=drive_link</t>
  </si>
  <si>
    <t>RT05</t>
  </si>
  <si>
    <t>RT06.jpg</t>
  </si>
  <si>
    <t>https://drive.google.com/file/d/1hMSCR0jCdWORIMFc6VKBZkHlir_vURGR/view?usp=drive_link</t>
  </si>
  <si>
    <t>RT06</t>
  </si>
  <si>
    <t>Uszczelnienie wałów obrotowych. Uszczelnia elementy pracujące w ruchu obrotowym np. sworznie. Do stosowania w aplikacjach bezciśnieniowych. Służy do separacji środka smarnego od zanieczyszczeń zewnętrznych.</t>
  </si>
  <si>
    <t>RT07.jpg</t>
  </si>
  <si>
    <t>https://drive.google.com/file/d/1ie7t8zCEipNQs3PnceiMSo8XTzrNIDxg/view?usp=drive_link</t>
  </si>
  <si>
    <t>RT07</t>
  </si>
  <si>
    <t>RT08.jpg</t>
  </si>
  <si>
    <t>https://drive.google.com/file/d/1FiZPVxtSVLBuO414l9rOAgehTII-lAID/view?usp=drive_link</t>
  </si>
  <si>
    <t>RT08</t>
  </si>
  <si>
    <t>Uszczelnienie wałów obrotowych dwustronnego działania. Uszczelnia elementy pracujące w ruchu obrotowym np. sworznie. Do stosowania w aplikacjach bezciśnieniowych. Służy do separacji środka smarnego od zanieczyszczeń zewnętrznych.</t>
  </si>
  <si>
    <t>RT09.jpg</t>
  </si>
  <si>
    <t>https://drive.google.com/file/d/1UJ0iao66JMmQF1TheG72pTa0gViRidf7/view?usp=drive_link</t>
  </si>
  <si>
    <t>RT09</t>
  </si>
  <si>
    <t>RT10.jpg</t>
  </si>
  <si>
    <t>https://drive.google.com/file/d/1hnIrmW4apMqH4GKYnp7lRzgxZgNp81OF/view?usp=drive_link</t>
  </si>
  <si>
    <t>RT10</t>
  </si>
  <si>
    <t>RT13.jpg</t>
  </si>
  <si>
    <t>https://drive.google.com/file/d/1nEz5AB976-9d0Gp1SQhn9GVtcGuR2Wck/view?usp=drive_link</t>
  </si>
  <si>
    <t>RT13</t>
  </si>
  <si>
    <t>Klasyczna uszczelka typu Oring. Znajduje wiele zastosowań zarówno w aplikacjach statycznych jak i dynamicznych. Może zostać wykonana z różnych materiałów. W przypadku, gdy wielkość szczeliny, którą ma uszczelnić jest stosunkowo duża zaleca się jej stosowanie z pierścieniami oporowymi.</t>
  </si>
  <si>
    <t>Guma (NBR)</t>
  </si>
  <si>
    <t>d  - średnica wewnętrzna
H  -  wysokość (średnica) uszczelki</t>
  </si>
  <si>
    <t>https://drive.google.com/file/d/1R9QtikfbDeq_B40E_a7i29ha0ZN62XoI/view?usp=drive_link</t>
  </si>
  <si>
    <t>dlawnicaRT.jpg</t>
  </si>
  <si>
    <t>RT13_AX.jpg</t>
  </si>
  <si>
    <t>https://drive.google.com/file/d/1DIF9SUubMKmOFJPuFeGxKWbdgGCUFlj8/view?usp=drive_link</t>
  </si>
  <si>
    <t>RT13_AX</t>
  </si>
  <si>
    <t>O-ring owalny. Profil wydłużony horyzontalnie. Stosowany głównie jako alternatywa dla O-ringów w uszczelnieniach statycznych.</t>
  </si>
  <si>
    <t>D  - średnica zewnętrzna gniazda
d  - średnica wewnętrzna gniazda
H  - wysokość gniazda uszczelki</t>
  </si>
  <si>
    <t>RT13_RA.jpg</t>
  </si>
  <si>
    <t>https://drive.google.com/file/d/1KLZXbkTNd2J5fQOr2v4fmSvzaYC7M0xM/view?usp=drive_link</t>
  </si>
  <si>
    <t>RT13_RA</t>
  </si>
  <si>
    <t>O-ring owalny. Profil wydłużony wertykalnie. Stosowany głównie jako alternatywa dla O-ringów w uszczelnieniach statycznych.</t>
  </si>
  <si>
    <t>RT14.jpg</t>
  </si>
  <si>
    <t>https://drive.google.com/file/d/1ujN24Pm-XAUz0N45d3Sba4P5cCrCnGFx/view?usp=drive_link</t>
  </si>
  <si>
    <t>RT14</t>
  </si>
  <si>
    <t>Uszczelnienie o przekroju prostokątnym, które może zastępować O-ring. Stosowane głównie jako uszczelnienie statyczne płaszczyzn. Charakteryzuje się zwiększoną odpornością na pękanie w stosunku do klasycznych O-ringów.</t>
  </si>
  <si>
    <t>RT15.jpg</t>
  </si>
  <si>
    <t>https://drive.google.com/file/d/1ji-lABusSlxMftx07nzoygpJGMjgAJzq/view?usp=drive_link</t>
  </si>
  <si>
    <t>RT15</t>
  </si>
  <si>
    <t>Uszczelnienie obrotowe, które może zastępować O-ring. Nadaje się zarówno do aplikacji statycznych jak i dynamicznych. Zwiększona odporność na pękanie w stosunku do klasycznych O-ringów.</t>
  </si>
  <si>
    <t>RT16.jpg</t>
  </si>
  <si>
    <t>https://drive.google.com/file/d/1K1JGWeuKgmlfryNfb1ZEh3dWpMg6hP3j/view?usp=drive_link</t>
  </si>
  <si>
    <t>RT16</t>
  </si>
  <si>
    <t>Uszczelnienie typu X-ring / Kwadring to pierścień dwustronnego działania. Nadaje się jako uszczelnienie statyczne oraz uszczelnienie obrotowe. Dzięki swojej konstrukcji wykazuje mniejsze tarcie a tym samym dłuższą żywotność w stosunku do tradycyjnych O-ringów. Może być stosowane wraz z pierścieniem oporowym.</t>
  </si>
  <si>
    <t>RT16_A.jpg</t>
  </si>
  <si>
    <t>https://drive.google.com/file/d/18_oa633dsSqccDT6cjfPpXjOMRA9o58M/view?usp=drive_link</t>
  </si>
  <si>
    <t>RT16_A</t>
  </si>
  <si>
    <t>Uszczelnienie typu X-ring / Kwadring bez wcięć czołowych przeznaczone do uszczelniania powierzchni stycznych ze swoją płaszczyzną wewnętrzną lub zewnętrzną.</t>
  </si>
  <si>
    <t>RT19.jpg</t>
  </si>
  <si>
    <t>https://drive.google.com/file/d/1q64wt2RihmfZnADQjR-onURVHTYv1GAO/view?usp=drive_link</t>
  </si>
  <si>
    <t>RT19</t>
  </si>
  <si>
    <t>Uszczelnienie obrotowe jednostronnego działania ze sprężynką rozpierającą i kołnierzem zaciskowym. Stosowane jako uszczelnienie statyczne oraz uszczelnienie dynamiczne ruchu obrotowego o niewielkich prędkościach.</t>
  </si>
  <si>
    <t>150 bar*
(15 MPa)</t>
  </si>
  <si>
    <t xml:space="preserve">d  - średnica wałka
D  - średnica wew. korpusu
D1 - średnica wew. kanału kołnierza uszczelki 
H  - wysokość całkowita gniazda uszczelki
H1 - wysokość kanału korpusu uszczelki
</t>
  </si>
  <si>
    <t>https://drive.google.com/file/d/1I8-y5zXxAGWkdcNXJrLAOoFin48yLUZl/view?usp=drive_link</t>
  </si>
  <si>
    <t>RT35_P.jpg</t>
  </si>
  <si>
    <t>https://drive.google.com/file/d/1NCfNsVyLOrq_y8voN3ZxDvy2tZrU2J4Q/view?usp=drive_link</t>
  </si>
  <si>
    <t>RT35_P</t>
  </si>
  <si>
    <t xml:space="preserve">Uszczelnienie obrotowe dwustronnego działania. Zalecane jako uszczelnienie statyczne przy gwałtownych skokach ciśnień zamiast O-ringów. </t>
  </si>
  <si>
    <t>800 bar*
(80 MPa)</t>
  </si>
  <si>
    <t>https://drive.google.com/file/d/1e_XRH0fz1rTv0a26DsV7axiMPt-fTNQQ/view?usp=drive_link</t>
  </si>
  <si>
    <t>G01.jpg</t>
  </si>
  <si>
    <t>https://drive.google.com/file/d/1syWDGo21B3xzE5WZjtSNV-yPQM3bwlrN/view?usp=drive_link</t>
  </si>
  <si>
    <t>Pierścienie Prowadzące</t>
  </si>
  <si>
    <t>G01</t>
  </si>
  <si>
    <t>Pierścień prowadzący, najczęściej wykonywany z poliacetalu. Zapobiega tarciu metalu o metal i chroni uszczelnienia przed obciążeniami poprzecznymi. W określonych przypadkach może służyć również jako podparcie dla uszczelki.</t>
  </si>
  <si>
    <t>d  - średnica wewnętrzna prowadzenia
D  - średnica zewnętrzna prowadzenia
H  - wysokość prowadzenia</t>
  </si>
  <si>
    <t>https://drive.google.com/file/d/1Cf8S2z1Wot49EY5TsdnjUGc46xRgiK6h/view?usp=drive_link</t>
  </si>
  <si>
    <t>G01_P.jpg</t>
  </si>
  <si>
    <t>https://drive.google.com/file/d/1zz32kJ0AnCcMCACpE3mOvzw1zAyOkFEu/view?usp=drive_link</t>
  </si>
  <si>
    <t>G01_P</t>
  </si>
  <si>
    <t>G01_R.jpg</t>
  </si>
  <si>
    <t>https://drive.google.com/file/d/1hQS89cJ0HZXpYRAMjh5qvcvpErN0ugtF/view?usp=drive_link</t>
  </si>
  <si>
    <t>G01_R</t>
  </si>
  <si>
    <t>G02.jpg</t>
  </si>
  <si>
    <t>https://drive.google.com/file/d/1gnRTXaF4ZZNO7dQJtx08uuh8KejgdDMH/view?usp=drive_link</t>
  </si>
  <si>
    <t>G02</t>
  </si>
  <si>
    <t>https://drive.google.com/file/d/1JVygHaV3_PBv21caw3e1_oCySAS0lrRw/view?usp=drive_link</t>
  </si>
  <si>
    <t>G03.jpg</t>
  </si>
  <si>
    <t>https://drive.google.com/file/d/1iIklGipp4K7Xl9bPDr6f-wY8_Cpl2Ubn/view?usp=drive_link</t>
  </si>
  <si>
    <t>G03</t>
  </si>
  <si>
    <t>d  - średnica wewnętrzna prowadzenia
D  - średnica zewnętrzna prowadzenia
H  - wysokość prowadzenia
L  - wysokość wcięcia</t>
  </si>
  <si>
    <t>https://drive.google.com/file/d/1h2qWJJpqYfV2ERLRmQfvXbZkY8IPy0QP/view?usp=drive_link</t>
  </si>
  <si>
    <t>G04.jpg</t>
  </si>
  <si>
    <t>https://drive.google.com/file/d/1PKvHEZTyGVjjpLI6oTAS8ntdxF3ZbNAe/view?usp=drive_link</t>
  </si>
  <si>
    <t>G04</t>
  </si>
  <si>
    <t>https://drive.google.com/file/d/1wmsfQHhlb90fLYjkJeSWwNfY_3Lnggtf/view?usp=drive_link</t>
  </si>
  <si>
    <t>G05.jpg</t>
  </si>
  <si>
    <t>https://drive.google.com/file/d/1fhhtDMiBVCEECrPMgXDp7eEdgkoHSiG2/view?usp=drive_link</t>
  </si>
  <si>
    <t>G05</t>
  </si>
  <si>
    <t>d  - średnica wewnętrzna prowadzenia
Rd - średnica wew. korpusu prowadzenia
D  - średnica zewnętrzna prowadzenia
H  - wysokość prowadzenia
Lr  - wysokość prawego wcięcia 
Lh - wysokość wypustki</t>
  </si>
  <si>
    <t>https://drive.google.com/file/d/1SxtGNe9oRon_sFbo-Rst-2qtpPQOXerq/view?usp=drive_link</t>
  </si>
  <si>
    <t>G06.jpg</t>
  </si>
  <si>
    <t>https://drive.google.com/file/d/1HaFX9LgQsV2fflR_vhkDPlk1s50bXOdU/view?usp=drive_link</t>
  </si>
  <si>
    <t>G06</t>
  </si>
  <si>
    <t>d  - średnica wewnętrzna prowadzenia
Rd - średnica zew. korpusu prowadzenia
D  - średnica zewnętrzna prowadzenia
H  - wysokość prowadzenia
Lr  - wysokość prawego wcięcia 
Lh - wysokość wypustki</t>
  </si>
  <si>
    <t>https://drive.google.com/file/d/1GguBPpgs31bXF1eNamVZAun3ENK2DGGS/view?usp=drive_link</t>
  </si>
  <si>
    <t>G07.jpg</t>
  </si>
  <si>
    <t>https://drive.google.com/file/d/10gJ4tRdNReiTmu4x-87A5kYh3k-_ya_N/view?usp=drive_link</t>
  </si>
  <si>
    <t>G07</t>
  </si>
  <si>
    <t xml:space="preserve">d  - średnica wewnętrzna prowadzenia
Rd - średnica wew. korpusu prowadzenia
D  - średnica zewnętrzna prowadzenia
H  - wysokość prowadzenia
Lr  - wysokość prawej wypustki 
Lh - wysokość wcięcia 
</t>
  </si>
  <si>
    <t>https://drive.google.com/file/d/1Y3IM2rZb4w9Y-rz7LD3zczaITuJq87Ea/view?usp=drive_link</t>
  </si>
  <si>
    <t>G08.jpg</t>
  </si>
  <si>
    <t>https://drive.google.com/file/d/1RKwjKVTERo8liXaaZ9v390iFgQx6CPLC/view?usp=drive_link</t>
  </si>
  <si>
    <t>G08</t>
  </si>
  <si>
    <t xml:space="preserve">d  - średnica wewnętrzna prowadzenia
Rd - średnica zew. korpusu prowadzenia
D  - średnica zewnętrzna prowadzenia
H  - wysokość prowadzenia
Lr  - wysokość prawej wypustki 
Lh - wysokość wcięcia 
</t>
  </si>
  <si>
    <t>https://drive.google.com/file/d/13bVbt--Sqe5UmvKQGx9-UEQOlIYj7eUr/view?usp=drive_link</t>
  </si>
  <si>
    <t>B08_DISC.jpg</t>
  </si>
  <si>
    <t>https://drive.google.com/file/d/1UDGuhI1KSRGb5lM5CSC8Sb1OQ-g1aJBp/view?usp=drive_link</t>
  </si>
  <si>
    <t>Pierścienie Oporowe</t>
  </si>
  <si>
    <t>B08_DISC</t>
  </si>
  <si>
    <t>Pierścień oporowy (back-up ring) służy jako dodatkowa podpora pod uszczelkę, która zmniejsza szczelinę pomiędzy powierzchniami współpracującymi. Zwiększa on odporność uszczelki na ekstruzję. Profil B08_DISC może składać się z dowolnej liczby identycznych segmentów co ułatwia jego instalacje w wysokich gniazdach.</t>
  </si>
  <si>
    <t>d  - średnica wewnętrzna pierścienia
D  - średnica zewnętrzna pierścienia
H  - wysokość pierścienia</t>
  </si>
  <si>
    <t>https://drive.google.com/file/d/1xzxw4QpZ5Oel0aa1IFCkYi3RHs5ve-kw/view?usp=drive_link</t>
  </si>
  <si>
    <t>B08.jpg</t>
  </si>
  <si>
    <t>https://drive.google.com/file/d/15gwOYySVY6OrOGpJpWwJkOqvkcpv_c-_/view?usp=drive_link</t>
  </si>
  <si>
    <t>B08</t>
  </si>
  <si>
    <t>Pierścień oporowy (back-up ring) służy jako dodatkowa podpora pod uszczelkę, która zmniejsza szczelinę pomiędzy powierzchniami współpracującymi. Zwiększa on odporność uszczelki na ekstruzję. Profil B08 współpracuje zarówno z uszczelnieniami wargowymi jak i O-ringami - w aplikacjach dławnicowych oraz tłokowych.</t>
  </si>
  <si>
    <t xml:space="preserve">D  - średnica zewnętrzna uszczelki
d  - średnica wewnętrzna uszczelki
H  - wysokość uszczelki
</t>
  </si>
  <si>
    <t>B09.jpg</t>
  </si>
  <si>
    <t>https://drive.google.com/file/d/1McBt7QxsEMMUm9Gn9w-vJPJTjXEVihH8/view?usp=drive_link</t>
  </si>
  <si>
    <t>B09</t>
  </si>
  <si>
    <t>Pierścień oporowy (back-up ring) służy jako dodatkowa podpora pod uszczelkę, która zmniejsza szczelinę pomiędzy powierzchniami współpracującymi. Profil  B09 przeznaczony jest do montażu wraz z O-ringami.</t>
  </si>
  <si>
    <t>https://drive.google.com/file/d/1nFyKMYXf3wtNMwt42CCvFprMarWOxx9d/view?usp=drive_link</t>
  </si>
  <si>
    <t>B10.jpg</t>
  </si>
  <si>
    <t>https://drive.google.com/file/d/18GS592r9LSQb3Glg_oIpWLxmVx-LokN3/view?usp=drive_link</t>
  </si>
  <si>
    <t>B10</t>
  </si>
  <si>
    <t>Pierścień oporowy (back-up ring) służy jako dodatkowa podpora pod uszczelkę, która zmniejsza szczelinę pomiędzy powierzchniami współpracującymi. Profil B10 przeznaczony jest do uszczelnień tłokowych.</t>
  </si>
  <si>
    <t xml:space="preserve">D  - średnica zewnętrzna uszczelki
d  - średnica wewnętrzna uszczelki
H  - wysokość uszczelki
X  - wymiar poziomy skosu
Y  - wymiar pionowy skosu
</t>
  </si>
  <si>
    <t>https://drive.google.com/file/d/1sVG1hv9UQtR8U07ut5b49xEnYcOZtwPS/view?usp=drive_link</t>
  </si>
  <si>
    <t>B11.jpg</t>
  </si>
  <si>
    <t>https://drive.google.com/file/d/1Wo_ToQc3qi9wLdFGSWa5NQNUHGT5ABN0/view?usp=drive_link</t>
  </si>
  <si>
    <t>B11</t>
  </si>
  <si>
    <t>Pierścień oporowy (back-up ring) służy jako dodatkowa podpora pod uszczelkę, która zmniejsza szczelinę pomiędzy powierzchniami współpracującymi. Profil B11 przeznaczony jest do uszczelnień dławnicowych.</t>
  </si>
  <si>
    <t>https://drive.google.com/file/d/1i6BpLn_j_gWQmEe4YhFB-dSvTRILt4-S/view?usp=drive_link</t>
  </si>
  <si>
    <t>B12.jpg</t>
  </si>
  <si>
    <t>https://drive.google.com/file/d/1e30S46_gjAFLsLWAUnqmD0gJpO2rf6p8/view?usp=drive_link</t>
  </si>
  <si>
    <t>B12</t>
  </si>
  <si>
    <t>Pierścień oporowy (back-up ring) służy jako dodatkowa podpora pod uszczelkę, która zmniejsza szczelinę pomiędzy powierzchniami współpracującymi. Profil B12 przeznaczony jest do uszczelnień dławnicowych.</t>
  </si>
  <si>
    <t>https://drive.google.com/file/d/1q20qE54YX8yp9AA6todoSngka4c-KVhA/view?usp=drive_link</t>
  </si>
  <si>
    <t>B13.jpg</t>
  </si>
  <si>
    <t>https://drive.google.com/file/d/1npF177IJ2VrZ4cPH48MwTJQjvx9JCUG2/view?usp=drive_link</t>
  </si>
  <si>
    <t>B13</t>
  </si>
  <si>
    <t>Pierścień oporowy (back-up ring) służy jako dodatkowa podpora pod uszczelkę, która zmniejsza szczelinę pomiędzy powierzchniami współpracującymi. Profil B13 przeznaczony jest do uszczelnień tłokowych.</t>
  </si>
  <si>
    <t>https://drive.google.com/file/d/1WTWYtpSFON00c2iDSMpHsu-wzpLGi9x-/view?usp=drive_link</t>
  </si>
  <si>
    <t>*Podane ciśnienie jest wartością maksymalną przy idealnych warunkach i może być niższe w zależności od sposobu zastosowania danego profilu, parametrów zabudowy, czy użytych materiałów. W celu uzyskania dokładnych parametrów dla konkretnego przypadku prosimy o kontakt bezpośredni.</t>
  </si>
  <si>
    <t>Nazwa skrótowa</t>
  </si>
  <si>
    <t>Nazwa Pełna</t>
  </si>
  <si>
    <t>Twardość w skali Shore’a (ShA)/(ShD)</t>
  </si>
  <si>
    <t>Zakres Temperatur</t>
  </si>
  <si>
    <t>Opis Materiału</t>
  </si>
  <si>
    <t>Standardowy kolor</t>
  </si>
  <si>
    <t>PU</t>
  </si>
  <si>
    <t>Poliuretan</t>
  </si>
  <si>
    <t>95 ± 3 ShA</t>
  </si>
  <si>
    <t>-20°C to 110°C</t>
  </si>
  <si>
    <t xml:space="preserve">Jeden z najpopularniejszych materiałów na elastyczne uszczelnienia w hydraulice siłowej. Cechuje się bardzo dobrą odpornością na ścieranie i wysokie ciśnienia. Jest odporny na mineralne oleje hydrauliczne. </t>
  </si>
  <si>
    <t>PU-X</t>
  </si>
  <si>
    <t>Poliuretan (twardy)</t>
  </si>
  <si>
    <t>57 ± 3 ShD</t>
  </si>
  <si>
    <t>Wersja poliuretanu o zwiększonej twardości. Jest mniej elastyczny, ale jednocześnie posiada większą odporność na obciążenia mechaniczne. Dobrze sprawdza się w statycznych uszczelnieniach (np. jako podpora pod O-ring).</t>
  </si>
  <si>
    <t>PU-FDA</t>
  </si>
  <si>
    <t>Poliuretan (spożywczy)</t>
  </si>
  <si>
    <t>-20°C to 130°C</t>
  </si>
  <si>
    <t>Poliuretan z atestem FDA pod względem właściwości mechanicznych jest niemal identyczny jak zwykły poliuretan, jednak może być stosowany w bezpośrednim kontakcie z żywnością.</t>
  </si>
  <si>
    <t>NBR</t>
  </si>
  <si>
    <t>Guma nitrylowa</t>
  </si>
  <si>
    <t>85 ± 3 ShA</t>
  </si>
  <si>
    <t>-30°C to 100°C</t>
  </si>
  <si>
    <t>Standardowa guma nitrylowa o szerokim spektrum zastosowań, od O-ringów po uszczelnienia wargowe. Dobrze sprawdza się w mniej wymagających aplikacjach, takich jak siłowniki pneumatyczne, bądź jako część kilkuelementowego uszczelnienia.</t>
  </si>
  <si>
    <t>NBR70</t>
  </si>
  <si>
    <t>Guma nitrylowa (miękka)</t>
  </si>
  <si>
    <t>70 ± 3 ShA</t>
  </si>
  <si>
    <t>Mieszanka gumy o obniżonej twardości. Przeznaczona do bardzo specyficznych zastosowań.</t>
  </si>
  <si>
    <t>NBR-FDA</t>
  </si>
  <si>
    <t>Guma nitrylowa (spożywcza)</t>
  </si>
  <si>
    <t>Guma nitrylowa z atestem FDA pod względem właściwości mechanicznych jest niemal identyczna jak zwykły NBR, jednak można ją bez obaw stosować w miejscach, w których istnieje ryzyko kontaktu uszczelnienia z produktem spożywczym.</t>
  </si>
  <si>
    <t>FKM</t>
  </si>
  <si>
    <t>kauczuk fluorowy</t>
  </si>
  <si>
    <t>70 ± 5 ShA</t>
  </si>
  <si>
    <t>-20°C to 200°C</t>
  </si>
  <si>
    <t>Kauczuk fluorowy to materiał o bardzo szerokim zakresie temperatur stosowania oraz dużej odporności chemicznej. Wykazuje znacznie większą wytrzymałość w porównaniu ze zwykłą gumą, jednak jego cena również jest stosunkowo wysoka.</t>
  </si>
  <si>
    <t>EPDM</t>
  </si>
  <si>
    <t>Kauczuk etylenowo-propylenowo-dienowy</t>
  </si>
  <si>
    <t>65 ± 5 ShA</t>
  </si>
  <si>
    <t>-40°C to 120°C</t>
  </si>
  <si>
    <t>Doskonale znosi kontakt z gorącą wodą, parą wodną i płynatmi hamulcowymi (na bazie glikolu). Jest dość odporny na odkształcenia trwałe, jednak stosunkowo miękki. Stosowany m.in. w uszczelkach w układach hamulcowych.</t>
  </si>
  <si>
    <t>EKONOL</t>
  </si>
  <si>
    <t>Teflon + 10% ciekłokrystalicznego polimeru</t>
  </si>
  <si>
    <t>59 ± 3 ShD</t>
  </si>
  <si>
    <t>-200°C to 260°C</t>
  </si>
  <si>
    <t>Kompozyt teflonowy o zwiększonej wytrzymałości na ścieranie oraz szerokim zakresie temperatur stosowania. Bardzo odporny chemicznie. Występuje w wersjach z atestem FDA.</t>
  </si>
  <si>
    <t>PTFE</t>
  </si>
  <si>
    <t>Teflon</t>
  </si>
  <si>
    <t>60 ± 3 ShD</t>
  </si>
  <si>
    <t>Czysty teflon charakteryzuje się bardzo niskim współczynnikiem tarcia oraz niemal całkowitą odpornością chemiczną. Może być stosowany w szerokim zakresie temperatur, jednak nie jest zbyt odporny na obciążenia mechaniczne.</t>
  </si>
  <si>
    <t>BR</t>
  </si>
  <si>
    <t>Teflon + 40% Brązu</t>
  </si>
  <si>
    <t>58 ± 3 ShD</t>
  </si>
  <si>
    <t>Jeden z najbardziej wytrzymałych kompozytów teflonowych. Dodatek brązu zwiększa odporność na ściskanie i przewodność cieplną, jednocześnie redukując zużycie ścierne materiału. Stosowany na pierścienie zgarniające, uszczelnienia dławnicowe, tłokowe oraz pierścienie ślizgowe.</t>
  </si>
  <si>
    <t>PTFE + 25%Szkło</t>
  </si>
  <si>
    <t>Teflon + 25% włókna szklanego</t>
  </si>
  <si>
    <t>61 ± 3 ShD</t>
  </si>
  <si>
    <t>Kompozyt teflonowy o wyśmienitej wytrzymałości na ścieranie i niskim współczynniku tarcia. Bardzo dobrze sprawdza się w pierścieniach prowadzących w wyjątkowo wymagających aplikacjach.</t>
  </si>
  <si>
    <t>VMQ-FDA</t>
  </si>
  <si>
    <t>Silikon (spożywczy)</t>
  </si>
  <si>
    <t>-50°C to 200°C</t>
  </si>
  <si>
    <t>Elastyczny materiał o słabej odporności na ścieranie i rozciąganie, za to o bardzo wysokiej odporności termicznej. Może pracować w bezpośrednim kontakcie z żywnością zastępując elementy z NBRu.</t>
  </si>
  <si>
    <t>POM-C</t>
  </si>
  <si>
    <t>Polioksymetylen</t>
  </si>
  <si>
    <t>83 ± 3 ShD</t>
  </si>
  <si>
    <t>-40°C to 90°C</t>
  </si>
  <si>
    <t>Sztywne tworzywo konstrukcyjne o dobrych parametrach twardości i stabilności wymiarowej. Szeroko stosowane na pierścienie prowadzące oraz oporowe.</t>
  </si>
  <si>
    <t>Przedstawiona oferta stanowi jedynie wycinek najczęściej stosowanych materiałów. Jeżeli podane parametry nie spełniają w 100% wymagań aplikacji, prosimy o kontakt w celu dobrania optymalnej opcji spoza przedstawionej listy.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</si>
</sst>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  <name val="Roboto"/>
    </font>
    <font>
      <b/>
      <color theme="1"/>
      <name val="Arial"/>
      <scheme val="minor"/>
    </font>
    <font>
      <u/>
      <color rgb="FF434343"/>
      <name val="Roboto"/>
    </font>
    <font>
      <u/>
      <color rgb="FF0000FF"/>
      <name val="Roboto"/>
    </font>
    <font>
      <u/>
      <color rgb="FF0000FF"/>
      <name val="Roboto"/>
    </font>
    <font>
      <u/>
      <color rgb="FF0000FF"/>
      <name val="Roboto"/>
    </font>
    <font>
      <b/>
      <sz val="12.0"/>
      <color rgb="FF000000"/>
      <name val="'Times New Roman'"/>
    </font>
    <font>
      <sz val="12.0"/>
      <color rgb="FF000000"/>
      <name val="'Times New Roman'"/>
    </font>
    <font>
      <color rgb="FF658197"/>
      <name val="Arial"/>
      <scheme val="minor"/>
    </font>
  </fonts>
  <fills count="19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C9010B"/>
        <bgColor rgb="FFC9010B"/>
      </patternFill>
    </fill>
    <fill>
      <patternFill patternType="solid">
        <fgColor rgb="FF02806C"/>
        <bgColor rgb="FF02806C"/>
      </patternFill>
    </fill>
    <fill>
      <patternFill patternType="solid">
        <fgColor rgb="FF282828"/>
        <bgColor rgb="FF282828"/>
      </patternFill>
    </fill>
    <fill>
      <patternFill patternType="solid">
        <fgColor rgb="FFD4AE7D"/>
        <bgColor rgb="FFD4AE7D"/>
      </patternFill>
    </fill>
    <fill>
      <patternFill patternType="solid">
        <fgColor rgb="FFECEBE9"/>
        <bgColor rgb="FFECEBE9"/>
      </patternFill>
    </fill>
    <fill>
      <patternFill patternType="solid">
        <fgColor rgb="FF6A5340"/>
        <bgColor rgb="FF6A5340"/>
      </patternFill>
    </fill>
    <fill>
      <patternFill patternType="solid">
        <fgColor rgb="FFDEDDDB"/>
        <bgColor rgb="FFDEDDDB"/>
      </patternFill>
    </fill>
    <fill>
      <patternFill patternType="solid">
        <fgColor rgb="FF89A9BF"/>
        <bgColor rgb="FF89A9BF"/>
      </patternFill>
    </fill>
    <fill>
      <patternFill patternType="solid">
        <fgColor rgb="FFE2DDD8"/>
        <bgColor rgb="FFE2DDD8"/>
      </patternFill>
    </fill>
  </fills>
  <borders count="1">
    <border/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49" xfId="0" applyAlignment="1" applyFont="1" applyNumberForma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2" fontId="1" numFmtId="49" xfId="0" applyAlignment="1" applyFill="1" applyFont="1" applyNumberFormat="1">
      <alignment readingOrder="0" shrinkToFit="0" vertical="center" wrapText="0"/>
    </xf>
    <xf borderId="0" fillId="0" fontId="3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readingOrder="0" shrinkToFit="0" vertical="center" wrapText="1"/>
    </xf>
    <xf borderId="0" fillId="0" fontId="4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wrapText="1"/>
    </xf>
    <xf borderId="0" fillId="0" fontId="5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readingOrder="0" shrinkToFit="0" vertical="center" wrapText="1"/>
    </xf>
    <xf borderId="0" fillId="3" fontId="1" numFmtId="49" xfId="0" applyAlignment="1" applyFill="1" applyFont="1" applyNumberFormat="1">
      <alignment readingOrder="0" shrinkToFit="0" vertical="center" wrapText="0"/>
    </xf>
    <xf borderId="0" fillId="0" fontId="6" numFmtId="0" xfId="0" applyAlignment="1" applyFont="1">
      <alignment readingOrder="0" shrinkToFit="0" vertical="center" wrapText="0"/>
    </xf>
    <xf borderId="0" fillId="4" fontId="1" numFmtId="49" xfId="0" applyAlignment="1" applyFill="1" applyFont="1" applyNumberFormat="1">
      <alignment readingOrder="0" shrinkToFit="0" vertical="center" wrapText="0"/>
    </xf>
    <xf borderId="0" fillId="5" fontId="1" numFmtId="49" xfId="0" applyAlignment="1" applyFill="1" applyFont="1" applyNumberFormat="1">
      <alignment readingOrder="0" shrinkToFit="0" vertical="center" wrapText="0"/>
    </xf>
    <xf borderId="0" fillId="0" fontId="7" numFmtId="0" xfId="0" applyAlignment="1" applyFont="1">
      <alignment readingOrder="0" shrinkToFit="0" vertical="center" wrapText="0"/>
    </xf>
    <xf borderId="0" fillId="6" fontId="1" numFmtId="49" xfId="0" applyAlignment="1" applyFill="1" applyFont="1" applyNumberFormat="1">
      <alignment readingOrder="0" shrinkToFit="0" vertical="center" wrapText="0"/>
    </xf>
    <xf borderId="0" fillId="7" fontId="1" numFmtId="49" xfId="0" applyAlignment="1" applyFill="1" applyFont="1" applyNumberFormat="1">
      <alignment readingOrder="0" shrinkToFit="0" vertical="center" wrapText="0"/>
    </xf>
    <xf borderId="0" fillId="8" fontId="1" numFmtId="49" xfId="0" applyAlignment="1" applyFill="1" applyFont="1" applyNumberForma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49" xfId="0" applyAlignment="1" applyFont="1" applyNumberFormat="1">
      <alignment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9" fontId="1" numFmtId="0" xfId="0" applyAlignment="1" applyFill="1" applyFont="1">
      <alignment readingOrder="0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10" fontId="1" numFmtId="0" xfId="0" applyAlignment="1" applyFill="1" applyFont="1">
      <alignment shrinkToFit="0" vertical="center" wrapText="0"/>
    </xf>
    <xf borderId="0" fillId="0" fontId="8" numFmtId="0" xfId="0" applyAlignment="1" applyFont="1">
      <alignment horizontal="center" readingOrder="0" shrinkToFit="0" vertical="center" wrapText="1"/>
    </xf>
    <xf borderId="0" fillId="11" fontId="1" numFmtId="0" xfId="0" applyAlignment="1" applyFill="1" applyFont="1">
      <alignment shrinkToFit="0" vertical="center" wrapText="0"/>
    </xf>
    <xf borderId="0" fillId="12" fontId="1" numFmtId="0" xfId="0" applyAlignment="1" applyFill="1" applyFont="1">
      <alignment shrinkToFit="0" vertical="center" wrapText="0"/>
    </xf>
    <xf borderId="0" fillId="0" fontId="1" numFmtId="0" xfId="0" applyAlignment="1" applyFont="1">
      <alignment readingOrder="0" shrinkToFit="0" vertical="center" wrapText="1"/>
    </xf>
    <xf borderId="0" fillId="13" fontId="1" numFmtId="0" xfId="0" applyAlignment="1" applyFill="1" applyFont="1">
      <alignment shrinkToFit="0" vertical="center" wrapText="0"/>
    </xf>
    <xf borderId="0" fillId="14" fontId="1" numFmtId="0" xfId="0" applyAlignment="1" applyFill="1" applyFont="1">
      <alignment shrinkToFit="0" vertical="center" wrapText="0"/>
    </xf>
    <xf borderId="0" fillId="15" fontId="1" numFmtId="0" xfId="0" applyAlignment="1" applyFill="1" applyFont="1">
      <alignment shrinkToFit="0" vertical="center" wrapText="0"/>
    </xf>
    <xf borderId="0" fillId="16" fontId="1" numFmtId="0" xfId="0" applyAlignment="1" applyFill="1" applyFont="1">
      <alignment shrinkToFit="0" vertical="center" wrapText="0"/>
    </xf>
    <xf borderId="0" fillId="17" fontId="10" numFmtId="0" xfId="0" applyAlignment="1" applyFill="1" applyFont="1">
      <alignment shrinkToFit="0" vertical="center" wrapText="0"/>
    </xf>
    <xf borderId="0" fillId="18" fontId="1" numFmtId="0" xfId="0" applyAlignment="1" applyFill="1" applyFont="1">
      <alignment shrinkToFit="0" vertical="center" wrapText="0"/>
    </xf>
    <xf borderId="0" fillId="9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2">
    <tableStyle count="4" pivot="0" name="Profile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teriały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N187" displayName="Tabela1" name="Tabela1" id="1">
  <tableColumns count="14">
    <tableColumn name="q" id="1"/>
    <tableColumn name="Nazwa pliku zdjęcia" id="2"/>
    <tableColumn name="Link do zdjęcia na dysku" id="3"/>
    <tableColumn name="Zdjęcie Profilu" id="4"/>
    <tableColumn name="Kategoria" id="5"/>
    <tableColumn name="Nazwa Profilu" id="6"/>
    <tableColumn name="Opis Profilu" id="7"/>
    <tableColumn name="Materiał Standardowy" id="8"/>
    <tableColumn name="Ciśnienie max [bar]" id="9"/>
    <tableColumn name="Wymiary do zamówienia " id="10"/>
    <tableColumn name="Przykładowe Zamówienie" id="11"/>
    <tableColumn name="Obraz pomocniczy do zdjęcia wymiarów" id="12"/>
    <tableColumn name="Link Obraz pomocniczy" id="13"/>
    <tableColumn name="Nazwa obrazu pomocniczego" id="14"/>
  </tableColumns>
  <tableStyleInfo name="Profile-style" showColumnStripes="0" showFirstColumn="1" showLastColumn="1" showRowStripes="1"/>
</table>
</file>

<file path=xl/tables/table2.xml><?xml version="1.0" encoding="utf-8"?>
<table xmlns="http://schemas.openxmlformats.org/spreadsheetml/2006/main" ref="A1:F15" displayName="Materiały" name="Materiały" id="2">
  <tableColumns count="6">
    <tableColumn name="Nazwa skrótowa" id="1"/>
    <tableColumn name="Nazwa Pełna" id="2"/>
    <tableColumn name="Twardość w skali Shore’a (ShA)/(ShD)" id="3"/>
    <tableColumn name="Zakres Temperatur" id="4"/>
    <tableColumn name="Opis Materiału" id="5"/>
    <tableColumn name="Standardowy kolor" id="6"/>
  </tableColumns>
  <tableStyleInfo name="Materiały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RqhVZD4RPWk0dNdwSSCVfUsW-qxj8Qf7/view?usp=drive_link" TargetMode="External"/><Relationship Id="rId190" Type="http://schemas.openxmlformats.org/officeDocument/2006/relationships/hyperlink" Target="https://drive.google.com/file/d/1RKBg0171DYr0nbNJ21djQJa22g8iJZA3/view?usp=drive_link" TargetMode="External"/><Relationship Id="rId42" Type="http://schemas.openxmlformats.org/officeDocument/2006/relationships/hyperlink" Target="https://drive.google.com/file/d/1RqhVZD4RPWk0dNdwSSCVfUsW-qxj8Qf7/view?usp=drive_link" TargetMode="External"/><Relationship Id="rId41" Type="http://schemas.openxmlformats.org/officeDocument/2006/relationships/hyperlink" Target="https://drive.google.com/file/d/12XuzHqNwT2oPzh1d0Io6jLlJjH6XyO5d/view?usp=drive_link" TargetMode="External"/><Relationship Id="rId44" Type="http://schemas.openxmlformats.org/officeDocument/2006/relationships/hyperlink" Target="https://drive.google.com/file/d/1dAdC4BAnWrG1NJZUwUFrG-f1B3c6on4r/view?usp=drive_link" TargetMode="External"/><Relationship Id="rId194" Type="http://schemas.openxmlformats.org/officeDocument/2006/relationships/hyperlink" Target="https://drive.google.com/file/d/178-vxWpPgFoyb-PAMp-7dIYLI16MqgLX/view?usp=drive_link" TargetMode="External"/><Relationship Id="rId43" Type="http://schemas.openxmlformats.org/officeDocument/2006/relationships/hyperlink" Target="https://drive.google.com/file/d/1TCqOsTYfVHiID3bnuGC7ofTsT6zBv0Qc/view?usp=drive_link" TargetMode="External"/><Relationship Id="rId193" Type="http://schemas.openxmlformats.org/officeDocument/2006/relationships/hyperlink" Target="https://drive.google.com/file/d/1b_7nb13AHAga-Bfnqtqtrz_oka_qWhRJ/view?usp=drive_link" TargetMode="External"/><Relationship Id="rId46" Type="http://schemas.openxmlformats.org/officeDocument/2006/relationships/hyperlink" Target="https://drive.google.com/file/d/1dAdC4BAnWrG1NJZUwUFrG-f1B3c6on4r/view?usp=drive_link" TargetMode="External"/><Relationship Id="rId192" Type="http://schemas.openxmlformats.org/officeDocument/2006/relationships/hyperlink" Target="https://drive.google.com/file/d/1QwXEnvEnfHITYxZau7r9rUiJC5qq2sNG/view?usp=drive_link" TargetMode="External"/><Relationship Id="rId45" Type="http://schemas.openxmlformats.org/officeDocument/2006/relationships/hyperlink" Target="https://drive.google.com/file/d/1zZ4icUZGCceV_YaesEbxT1JqXxwYfS_E/view?usp=drive_link" TargetMode="External"/><Relationship Id="rId191" Type="http://schemas.openxmlformats.org/officeDocument/2006/relationships/hyperlink" Target="https://drive.google.com/file/d/1b_7nb13AHAga-Bfnqtqtrz_oka_qWhRJ/view?usp=drive_link" TargetMode="External"/><Relationship Id="rId48" Type="http://schemas.openxmlformats.org/officeDocument/2006/relationships/hyperlink" Target="https://drive.google.com/file/d/1NhJhpA_csdWXRjNAj02e-_z6ow9k4lPU/view?usp=drive_link" TargetMode="External"/><Relationship Id="rId187" Type="http://schemas.openxmlformats.org/officeDocument/2006/relationships/hyperlink" Target="https://drive.google.com/file/d/1EUJRqKTclXpXS4AXbzCGJDNqZvYSQ3_b/view?usp=drive_link" TargetMode="External"/><Relationship Id="rId47" Type="http://schemas.openxmlformats.org/officeDocument/2006/relationships/hyperlink" Target="https://drive.google.com/file/d/1uRCIjnL5g1t3lZTCSNJyEaph05p030qg/view?usp=drive_link" TargetMode="External"/><Relationship Id="rId186" Type="http://schemas.openxmlformats.org/officeDocument/2006/relationships/hyperlink" Target="https://drive.google.com/file/d/1M_0ZzSSNDDeIjmyO-NKY9ZxO3j8oGLyJ/view?usp=drive_link" TargetMode="External"/><Relationship Id="rId185" Type="http://schemas.openxmlformats.org/officeDocument/2006/relationships/hyperlink" Target="https://drive.google.com/file/d/1EUJRqKTclXpXS4AXbzCGJDNqZvYSQ3_b/view?usp=drive_link" TargetMode="External"/><Relationship Id="rId49" Type="http://schemas.openxmlformats.org/officeDocument/2006/relationships/hyperlink" Target="https://drive.google.com/file/d/1DBgOYbK8jTMes2zc60XNJfCG4MEhxZXr/view?usp=drive_link" TargetMode="External"/><Relationship Id="rId184" Type="http://schemas.openxmlformats.org/officeDocument/2006/relationships/hyperlink" Target="https://drive.google.com/file/d/1A_WSZjdRtQAaujC9sO9uozOX6FaS90qI/view?usp=drive_link" TargetMode="External"/><Relationship Id="rId189" Type="http://schemas.openxmlformats.org/officeDocument/2006/relationships/hyperlink" Target="https://drive.google.com/file/d/1b_7nb13AHAga-Bfnqtqtrz_oka_qWhRJ/view?usp=drive_link" TargetMode="External"/><Relationship Id="rId188" Type="http://schemas.openxmlformats.org/officeDocument/2006/relationships/hyperlink" Target="https://drive.google.com/file/d/1y4uScjMu3porrW3AKxGgKPrkFXQUwunD/view?usp=drive_link" TargetMode="External"/><Relationship Id="rId31" Type="http://schemas.openxmlformats.org/officeDocument/2006/relationships/hyperlink" Target="https://drive.google.com/file/d/1kuCIT1uTFvaA9uWp0NdOFEtlxOPXfHya/view?usp=drive_link" TargetMode="External"/><Relationship Id="rId30" Type="http://schemas.openxmlformats.org/officeDocument/2006/relationships/hyperlink" Target="https://drive.google.com/file/d/1NhJhpA_csdWXRjNAj02e-_z6ow9k4lPU/view?usp=drive_link" TargetMode="External"/><Relationship Id="rId33" Type="http://schemas.openxmlformats.org/officeDocument/2006/relationships/hyperlink" Target="https://drive.google.com/file/d/1kTtOWqGoL_Ti81_YZxgid7LGBbDosMqH/view?usp=drive_link" TargetMode="External"/><Relationship Id="rId183" Type="http://schemas.openxmlformats.org/officeDocument/2006/relationships/hyperlink" Target="https://drive.google.com/file/d/1EUJRqKTclXpXS4AXbzCGJDNqZvYSQ3_b/view?usp=drive_link" TargetMode="External"/><Relationship Id="rId32" Type="http://schemas.openxmlformats.org/officeDocument/2006/relationships/hyperlink" Target="https://drive.google.com/file/d/1NhJhpA_csdWXRjNAj02e-_z6ow9k4lPU/view?usp=drive_link" TargetMode="External"/><Relationship Id="rId182" Type="http://schemas.openxmlformats.org/officeDocument/2006/relationships/hyperlink" Target="https://drive.google.com/file/d/1bGMCFeR6k8ezpuEb6zsoubZaP5PVyAzt/view?usp=drive_link" TargetMode="External"/><Relationship Id="rId35" Type="http://schemas.openxmlformats.org/officeDocument/2006/relationships/hyperlink" Target="https://drive.google.com/file/d/1LU1h-jGlVudCnmZgsbFVmLJ-rrJtelOy/view?usp=drive_link" TargetMode="External"/><Relationship Id="rId181" Type="http://schemas.openxmlformats.org/officeDocument/2006/relationships/hyperlink" Target="https://drive.google.com/file/d/1EUJRqKTclXpXS4AXbzCGJDNqZvYSQ3_b/view?usp=drive_link" TargetMode="External"/><Relationship Id="rId34" Type="http://schemas.openxmlformats.org/officeDocument/2006/relationships/hyperlink" Target="https://drive.google.com/file/d/1NhJhpA_csdWXRjNAj02e-_z6ow9k4lPU/view?usp=drive_link" TargetMode="External"/><Relationship Id="rId180" Type="http://schemas.openxmlformats.org/officeDocument/2006/relationships/hyperlink" Target="https://drive.google.com/file/d/1SWHMFzA0d4Hhprv75m3IZk-LVoW3FT-G/view?usp=drive_link" TargetMode="External"/><Relationship Id="rId37" Type="http://schemas.openxmlformats.org/officeDocument/2006/relationships/hyperlink" Target="https://drive.google.com/file/d/1KQcMaeED-NKVfz0sFkCWl0rWSkduKnOj/view?usp=drive_link" TargetMode="External"/><Relationship Id="rId176" Type="http://schemas.openxmlformats.org/officeDocument/2006/relationships/hyperlink" Target="https://drive.google.com/file/d/11FQIP3z60qCmhbnQ0tmxOzPn4-TAY_GF/view?usp=drive_link" TargetMode="External"/><Relationship Id="rId297" Type="http://schemas.openxmlformats.org/officeDocument/2006/relationships/hyperlink" Target="https://drive.google.com/file/d/1yHh8pmO-KLfFJB-W_InbL_2ffVShCqPy/view?usp=drive_link" TargetMode="External"/><Relationship Id="rId36" Type="http://schemas.openxmlformats.org/officeDocument/2006/relationships/hyperlink" Target="https://drive.google.com/file/d/1RqhVZD4RPWk0dNdwSSCVfUsW-qxj8Qf7/view?usp=drive_link" TargetMode="External"/><Relationship Id="rId175" Type="http://schemas.openxmlformats.org/officeDocument/2006/relationships/hyperlink" Target="https://drive.google.com/file/d/1EUJRqKTclXpXS4AXbzCGJDNqZvYSQ3_b/view?usp=drive_link" TargetMode="External"/><Relationship Id="rId296" Type="http://schemas.openxmlformats.org/officeDocument/2006/relationships/hyperlink" Target="https://drive.google.com/file/d/1FvCexiX_1ecTpL2SvQlrRPhLkkDXRy_n/view?usp=drive_link" TargetMode="External"/><Relationship Id="rId39" Type="http://schemas.openxmlformats.org/officeDocument/2006/relationships/hyperlink" Target="https://drive.google.com/file/d/1Sjbjaj8uwf_cbrNhib4LcfAAocxcidhn/view?usp=drive_link" TargetMode="External"/><Relationship Id="rId174" Type="http://schemas.openxmlformats.org/officeDocument/2006/relationships/hyperlink" Target="https://drive.google.com/file/d/1EyrhwBOTZziSr5tCun4gZI1lRg_St0Ed/view?usp=drive_link" TargetMode="External"/><Relationship Id="rId295" Type="http://schemas.openxmlformats.org/officeDocument/2006/relationships/hyperlink" Target="https://drive.google.com/file/d/1yHh8pmO-KLfFJB-W_InbL_2ffVShCqPy/view?usp=drive_link" TargetMode="External"/><Relationship Id="rId38" Type="http://schemas.openxmlformats.org/officeDocument/2006/relationships/hyperlink" Target="https://drive.google.com/file/d/1RqhVZD4RPWk0dNdwSSCVfUsW-qxj8Qf7/view?usp=drive_link" TargetMode="External"/><Relationship Id="rId173" Type="http://schemas.openxmlformats.org/officeDocument/2006/relationships/hyperlink" Target="https://drive.google.com/file/d/1EUJRqKTclXpXS4AXbzCGJDNqZvYSQ3_b/view?usp=drive_link" TargetMode="External"/><Relationship Id="rId294" Type="http://schemas.openxmlformats.org/officeDocument/2006/relationships/hyperlink" Target="https://drive.google.com/file/d/1wTpEYffArB0qpJXX2quI1SNOHEhVl0TB/view?usp=drive_link" TargetMode="External"/><Relationship Id="rId179" Type="http://schemas.openxmlformats.org/officeDocument/2006/relationships/hyperlink" Target="https://drive.google.com/file/d/1EUJRqKTclXpXS4AXbzCGJDNqZvYSQ3_b/view?usp=drive_link" TargetMode="External"/><Relationship Id="rId178" Type="http://schemas.openxmlformats.org/officeDocument/2006/relationships/hyperlink" Target="https://drive.google.com/file/d/1ihHh5hfJPOs5iPwoBStVdjvHYSJxR8ae/view?usp=drive_link" TargetMode="External"/><Relationship Id="rId299" Type="http://schemas.openxmlformats.org/officeDocument/2006/relationships/hyperlink" Target="https://drive.google.com/file/d/1Fpz3dFib5NehAihl7J0l166tA4aWG-ZU/view?usp=drive_link" TargetMode="External"/><Relationship Id="rId177" Type="http://schemas.openxmlformats.org/officeDocument/2006/relationships/hyperlink" Target="https://drive.google.com/file/d/1EUJRqKTclXpXS4AXbzCGJDNqZvYSQ3_b/view?usp=drive_link" TargetMode="External"/><Relationship Id="rId298" Type="http://schemas.openxmlformats.org/officeDocument/2006/relationships/hyperlink" Target="https://drive.google.com/file/d/18Q6N5P27JoPFKD-Q91H9mH90ne1FqNXk/view?usp=drive_link" TargetMode="External"/><Relationship Id="rId20" Type="http://schemas.openxmlformats.org/officeDocument/2006/relationships/hyperlink" Target="https://drive.google.com/file/d/1NhJhpA_csdWXRjNAj02e-_z6ow9k4lPU/view?usp=drive_link" TargetMode="External"/><Relationship Id="rId22" Type="http://schemas.openxmlformats.org/officeDocument/2006/relationships/hyperlink" Target="https://drive.google.com/file/d/1NhJhpA_csdWXRjNAj02e-_z6ow9k4lPU/view?usp=drive_link" TargetMode="External"/><Relationship Id="rId21" Type="http://schemas.openxmlformats.org/officeDocument/2006/relationships/hyperlink" Target="https://drive.google.com/file/d/1lDoQEplOm-QbBSPvSU9QRkpTYN-I123f/view?usp=drive_link" TargetMode="External"/><Relationship Id="rId24" Type="http://schemas.openxmlformats.org/officeDocument/2006/relationships/hyperlink" Target="https://drive.google.com/file/d/1NhJhpA_csdWXRjNAj02e-_z6ow9k4lPU/view?usp=drive_link" TargetMode="External"/><Relationship Id="rId23" Type="http://schemas.openxmlformats.org/officeDocument/2006/relationships/hyperlink" Target="https://drive.google.com/file/d/1lfXMRq4w6Zdt8T2bXDISBcgZFi18WpYE/view?usp=drive_link" TargetMode="External"/><Relationship Id="rId26" Type="http://schemas.openxmlformats.org/officeDocument/2006/relationships/hyperlink" Target="https://drive.google.com/file/d/1NhJhpA_csdWXRjNAj02e-_z6ow9k4lPU/view?usp=drive_link" TargetMode="External"/><Relationship Id="rId25" Type="http://schemas.openxmlformats.org/officeDocument/2006/relationships/hyperlink" Target="https://drive.google.com/file/d/1t6y0l8V_PThXQV5dp3uNQkJsTfoPvfII/view?usp=drive_link" TargetMode="External"/><Relationship Id="rId28" Type="http://schemas.openxmlformats.org/officeDocument/2006/relationships/hyperlink" Target="https://drive.google.com/file/d/1NhJhpA_csdWXRjNAj02e-_z6ow9k4lPU/view?usp=drive_link" TargetMode="External"/><Relationship Id="rId27" Type="http://schemas.openxmlformats.org/officeDocument/2006/relationships/hyperlink" Target="https://drive.google.com/file/d/1-IPhYGVMFh4zXn0oM4YYJ6Jkw8HYQH9H/view?usp=drive_link" TargetMode="External"/><Relationship Id="rId29" Type="http://schemas.openxmlformats.org/officeDocument/2006/relationships/hyperlink" Target="https://drive.google.com/file/d/17oMPTtCi0Fzb91v3MIBTEXIfuWKXkawG/view?usp=drive_link" TargetMode="External"/><Relationship Id="rId11" Type="http://schemas.openxmlformats.org/officeDocument/2006/relationships/hyperlink" Target="https://drive.google.com/file/d/1HA7OkC8WbwdXcSaDoiVCrKumPQmzrOpo/view?usp=drive_link" TargetMode="External"/><Relationship Id="rId10" Type="http://schemas.openxmlformats.org/officeDocument/2006/relationships/hyperlink" Target="https://drive.google.com/file/d/1NhJhpA_csdWXRjNAj02e-_z6ow9k4lPU/view?usp=drive_link" TargetMode="External"/><Relationship Id="rId13" Type="http://schemas.openxmlformats.org/officeDocument/2006/relationships/hyperlink" Target="https://drive.google.com/file/d/1dcYvMW4UmbMoSMs6p1rVwUwgqFqce7e1/view?usp=drive_link" TargetMode="External"/><Relationship Id="rId12" Type="http://schemas.openxmlformats.org/officeDocument/2006/relationships/hyperlink" Target="https://drive.google.com/file/d/1dAdC4BAnWrG1NJZUwUFrG-f1B3c6on4r/view?usp=drive_link" TargetMode="External"/><Relationship Id="rId15" Type="http://schemas.openxmlformats.org/officeDocument/2006/relationships/hyperlink" Target="https://drive.google.com/file/d/1y2kVESzjsbP4YnvK9qj61RO39OzDLrm3/view?usp=drive_link" TargetMode="External"/><Relationship Id="rId198" Type="http://schemas.openxmlformats.org/officeDocument/2006/relationships/hyperlink" Target="https://drive.google.com/file/d/1MgThqG7WRMJRTxsqHuTdFdZNIPdYe1Md/view?usp=drive_link" TargetMode="External"/><Relationship Id="rId14" Type="http://schemas.openxmlformats.org/officeDocument/2006/relationships/hyperlink" Target="https://drive.google.com/file/d/1RqhVZD4RPWk0dNdwSSCVfUsW-qxj8Qf7/view?usp=drive_link" TargetMode="External"/><Relationship Id="rId197" Type="http://schemas.openxmlformats.org/officeDocument/2006/relationships/hyperlink" Target="https://drive.google.com/file/d/1b_7nb13AHAga-Bfnqtqtrz_oka_qWhRJ/view?usp=drive_link" TargetMode="External"/><Relationship Id="rId17" Type="http://schemas.openxmlformats.org/officeDocument/2006/relationships/hyperlink" Target="https://drive.google.com/file/d/1_RS-QzOTztR4qKi-4YEBhCUD_cczE58J/view?usp=drive_link" TargetMode="External"/><Relationship Id="rId196" Type="http://schemas.openxmlformats.org/officeDocument/2006/relationships/hyperlink" Target="https://drive.google.com/file/d/1GIZ_OMyjOmY1Da9bhU3_f-ZmWWUhGtjY/view?usp=drive_link" TargetMode="External"/><Relationship Id="rId16" Type="http://schemas.openxmlformats.org/officeDocument/2006/relationships/hyperlink" Target="https://drive.google.com/file/d/1RqhVZD4RPWk0dNdwSSCVfUsW-qxj8Qf7/view?usp=drive_link" TargetMode="External"/><Relationship Id="rId195" Type="http://schemas.openxmlformats.org/officeDocument/2006/relationships/hyperlink" Target="https://drive.google.com/file/d/1b_7nb13AHAga-Bfnqtqtrz_oka_qWhRJ/view?usp=drive_link" TargetMode="External"/><Relationship Id="rId19" Type="http://schemas.openxmlformats.org/officeDocument/2006/relationships/hyperlink" Target="https://drive.google.com/file/d/1jX_ZHCqi0V0-BTvbuWHtbidi6aw-Mh5n/view?usp=drive_link" TargetMode="External"/><Relationship Id="rId18" Type="http://schemas.openxmlformats.org/officeDocument/2006/relationships/hyperlink" Target="https://drive.google.com/file/d/1NhJhpA_csdWXRjNAj02e-_z6ow9k4lPU/view?usp=drive_link" TargetMode="External"/><Relationship Id="rId199" Type="http://schemas.openxmlformats.org/officeDocument/2006/relationships/hyperlink" Target="https://drive.google.com/file/d/17-HsDiimzzS3msDq_UVnI4qGTKQdZuJV/view?usp=drive_link" TargetMode="External"/><Relationship Id="rId84" Type="http://schemas.openxmlformats.org/officeDocument/2006/relationships/hyperlink" Target="https://drive.google.com/file/d/18mR3f5MV7Od7cg33UjxvOYxEFpwpYVvl/view?usp=drive_link" TargetMode="External"/><Relationship Id="rId83" Type="http://schemas.openxmlformats.org/officeDocument/2006/relationships/hyperlink" Target="https://drive.google.com/file/d/1J2FkThSkuDtenXdN3njtM6yfoTaK2wZo/view?usp=drive_link" TargetMode="External"/><Relationship Id="rId86" Type="http://schemas.openxmlformats.org/officeDocument/2006/relationships/hyperlink" Target="https://drive.google.com/file/d/1fUc2wxNEXzMuEhXCVB8_CkK8QNZuyIu1/view?usp=drive_link" TargetMode="External"/><Relationship Id="rId85" Type="http://schemas.openxmlformats.org/officeDocument/2006/relationships/hyperlink" Target="https://drive.google.com/file/d/1J2FkThSkuDtenXdN3njtM6yfoTaK2wZo/view?usp=drive_link" TargetMode="External"/><Relationship Id="rId88" Type="http://schemas.openxmlformats.org/officeDocument/2006/relationships/hyperlink" Target="https://drive.google.com/file/d/16Ni-1k-DiGJ9DNmMhJvpobg3sA-Ga9va/view?usp=drive_link" TargetMode="External"/><Relationship Id="rId150" Type="http://schemas.openxmlformats.org/officeDocument/2006/relationships/hyperlink" Target="https://drive.google.com/file/d/1y5oQgOuft1Y0AVXbkoiTQeUmUMUeVaiC/view?usp=drive_link" TargetMode="External"/><Relationship Id="rId271" Type="http://schemas.openxmlformats.org/officeDocument/2006/relationships/hyperlink" Target="https://drive.google.com/file/d/1b_7nb13AHAga-Bfnqtqtrz_oka_qWhRJ/view?usp=drive_link" TargetMode="External"/><Relationship Id="rId87" Type="http://schemas.openxmlformats.org/officeDocument/2006/relationships/hyperlink" Target="https://drive.google.com/file/d/1J2FkThSkuDtenXdN3njtM6yfoTaK2wZo/view?usp=drive_link" TargetMode="External"/><Relationship Id="rId270" Type="http://schemas.openxmlformats.org/officeDocument/2006/relationships/hyperlink" Target="https://drive.google.com/file/d/14X22KdaFBwO_AR3hd6yrEO7IzraMmaJC/view?usp=drive_link" TargetMode="External"/><Relationship Id="rId89" Type="http://schemas.openxmlformats.org/officeDocument/2006/relationships/hyperlink" Target="https://drive.google.com/file/d/1J2FkThSkuDtenXdN3njtM6yfoTaK2wZo/view?usp=drive_link" TargetMode="External"/><Relationship Id="rId80" Type="http://schemas.openxmlformats.org/officeDocument/2006/relationships/hyperlink" Target="https://drive.google.com/file/d/1LE8CfRrh888eno85wmM5-dJhWqvonfsg/view?usp=drive_link" TargetMode="External"/><Relationship Id="rId82" Type="http://schemas.openxmlformats.org/officeDocument/2006/relationships/hyperlink" Target="https://drive.google.com/file/d/1tUoY_vKbQefctk2K9m5JASgRRm-5hTNx/view?usp=drive_link" TargetMode="External"/><Relationship Id="rId81" Type="http://schemas.openxmlformats.org/officeDocument/2006/relationships/hyperlink" Target="https://drive.google.com/file/d/1J2FkThSkuDtenXdN3njtM6yfoTaK2wZo/view?usp=drive_link" TargetMode="External"/><Relationship Id="rId1" Type="http://schemas.openxmlformats.org/officeDocument/2006/relationships/hyperlink" Target="https://drive.google.com/file/d/174EMt7e3YT6ULVCi-N0z-vCeRTuNkZL_/view?usp=drive_link" TargetMode="External"/><Relationship Id="rId2" Type="http://schemas.openxmlformats.org/officeDocument/2006/relationships/hyperlink" Target="https://drive.google.com/file/d/1RqhVZD4RPWk0dNdwSSCVfUsW-qxj8Qf7/view?usp=drive_link" TargetMode="External"/><Relationship Id="rId3" Type="http://schemas.openxmlformats.org/officeDocument/2006/relationships/hyperlink" Target="https://drive.google.com/file/d/19g6uf56P0PJXK2_ZEYCPr8eCJHJ44adL/view?usp=drive_link" TargetMode="External"/><Relationship Id="rId149" Type="http://schemas.openxmlformats.org/officeDocument/2006/relationships/hyperlink" Target="https://drive.google.com/file/d/1VKKpp-mAGCUnFbmovsP9UxilVx6KUjvE/view?usp=drive_link" TargetMode="External"/><Relationship Id="rId4" Type="http://schemas.openxmlformats.org/officeDocument/2006/relationships/hyperlink" Target="https://drive.google.com/file/d/1RqhVZD4RPWk0dNdwSSCVfUsW-qxj8Qf7/view?usp=drive_link" TargetMode="External"/><Relationship Id="rId148" Type="http://schemas.openxmlformats.org/officeDocument/2006/relationships/hyperlink" Target="https://drive.google.com/file/d/1jIJNGeJlUAKeGipAjxc4yQbSYHklfMOP/view?usp=drive_link" TargetMode="External"/><Relationship Id="rId269" Type="http://schemas.openxmlformats.org/officeDocument/2006/relationships/hyperlink" Target="https://drive.google.com/file/d/1b_7nb13AHAga-Bfnqtqtrz_oka_qWhRJ/view?usp=drive_link" TargetMode="External"/><Relationship Id="rId9" Type="http://schemas.openxmlformats.org/officeDocument/2006/relationships/hyperlink" Target="https://drive.google.com/file/d/1YBCnradeariW9ck8Eiai7WS_achvrMsn/view?usp=drive_link" TargetMode="External"/><Relationship Id="rId143" Type="http://schemas.openxmlformats.org/officeDocument/2006/relationships/hyperlink" Target="https://drive.google.com/file/d/1J2FkThSkuDtenXdN3njtM6yfoTaK2wZo/view?usp=drive_link" TargetMode="External"/><Relationship Id="rId264" Type="http://schemas.openxmlformats.org/officeDocument/2006/relationships/hyperlink" Target="https://drive.google.com/file/d/1b0eQbiym0gTELcOIjjYD48BeGs-6XR6q/view?usp=drive_link" TargetMode="External"/><Relationship Id="rId142" Type="http://schemas.openxmlformats.org/officeDocument/2006/relationships/hyperlink" Target="https://drive.google.com/file/d/1wGYWoVsR-ui_LtG78sSduFh_BrrSYwJK/view?usp=drive_link" TargetMode="External"/><Relationship Id="rId263" Type="http://schemas.openxmlformats.org/officeDocument/2006/relationships/hyperlink" Target="https://drive.google.com/file/d/1b_7nb13AHAga-Bfnqtqtrz_oka_qWhRJ/view?usp=drive_link" TargetMode="External"/><Relationship Id="rId141" Type="http://schemas.openxmlformats.org/officeDocument/2006/relationships/hyperlink" Target="https://drive.google.com/file/d/1J2FkThSkuDtenXdN3njtM6yfoTaK2wZo/view?usp=drive_link" TargetMode="External"/><Relationship Id="rId262" Type="http://schemas.openxmlformats.org/officeDocument/2006/relationships/hyperlink" Target="https://drive.google.com/file/d/1-u7S3khOtW5ZXdUFB52cFqC-2tUg9_KA/view?usp=drive_link" TargetMode="External"/><Relationship Id="rId140" Type="http://schemas.openxmlformats.org/officeDocument/2006/relationships/hyperlink" Target="https://drive.google.com/file/d/1_8fV2aX6ckVjM6ZagdF5m1fkI6BZzqv1/view?usp=drive_link" TargetMode="External"/><Relationship Id="rId261" Type="http://schemas.openxmlformats.org/officeDocument/2006/relationships/hyperlink" Target="https://drive.google.com/file/d/1b_7nb13AHAga-Bfnqtqtrz_oka_qWhRJ/view?usp=drive_link" TargetMode="External"/><Relationship Id="rId5" Type="http://schemas.openxmlformats.org/officeDocument/2006/relationships/hyperlink" Target="https://drive.google.com/file/d/11g9cegjb5EGBoACrg8jSzZEWhiPbgikW/view?usp=drive_link" TargetMode="External"/><Relationship Id="rId147" Type="http://schemas.openxmlformats.org/officeDocument/2006/relationships/hyperlink" Target="https://drive.google.com/file/d/1VKKpp-mAGCUnFbmovsP9UxilVx6KUjvE/view?usp=drive_link" TargetMode="External"/><Relationship Id="rId268" Type="http://schemas.openxmlformats.org/officeDocument/2006/relationships/hyperlink" Target="https://drive.google.com/file/d/1HzLsZaInHA12K7tu3nH0l3gpcJm1JgEJ/view?usp=drive_link" TargetMode="External"/><Relationship Id="rId6" Type="http://schemas.openxmlformats.org/officeDocument/2006/relationships/hyperlink" Target="https://drive.google.com/file/d/1NhJhpA_csdWXRjNAj02e-_z6ow9k4lPU/view?usp=drive_link" TargetMode="External"/><Relationship Id="rId146" Type="http://schemas.openxmlformats.org/officeDocument/2006/relationships/hyperlink" Target="https://drive.google.com/file/d/1hSeSDMojH1Pb6RjIWMcIC6to6kwvAAQB/view?usp=drive_link" TargetMode="External"/><Relationship Id="rId267" Type="http://schemas.openxmlformats.org/officeDocument/2006/relationships/hyperlink" Target="https://drive.google.com/file/d/1b_7nb13AHAga-Bfnqtqtrz_oka_qWhRJ/view?usp=drive_link" TargetMode="External"/><Relationship Id="rId7" Type="http://schemas.openxmlformats.org/officeDocument/2006/relationships/hyperlink" Target="https://drive.google.com/file/d/1Yjwmju18Zh2yRLoaM7DqdWlSKkXY8gI_/view?usp=drive_link" TargetMode="External"/><Relationship Id="rId145" Type="http://schemas.openxmlformats.org/officeDocument/2006/relationships/hyperlink" Target="https://drive.google.com/file/d/1J2FkThSkuDtenXdN3njtM6yfoTaK2wZo/view?usp=drive_link" TargetMode="External"/><Relationship Id="rId266" Type="http://schemas.openxmlformats.org/officeDocument/2006/relationships/hyperlink" Target="https://drive.google.com/file/d/1onE2xujSlgBII8Fd1zyGeLt9ce0VQrfZ/view?usp=drive_link" TargetMode="External"/><Relationship Id="rId8" Type="http://schemas.openxmlformats.org/officeDocument/2006/relationships/hyperlink" Target="https://drive.google.com/file/d/1NhJhpA_csdWXRjNAj02e-_z6ow9k4lPU/view?usp=drive_link" TargetMode="External"/><Relationship Id="rId144" Type="http://schemas.openxmlformats.org/officeDocument/2006/relationships/hyperlink" Target="https://drive.google.com/file/d/1QiL_At8cdd_kgQTXORZrSwHeCJ_yzA7k/view?usp=drive_link" TargetMode="External"/><Relationship Id="rId265" Type="http://schemas.openxmlformats.org/officeDocument/2006/relationships/hyperlink" Target="https://drive.google.com/file/d/1b_7nb13AHAga-Bfnqtqtrz_oka_qWhRJ/view?usp=drive_link" TargetMode="External"/><Relationship Id="rId73" Type="http://schemas.openxmlformats.org/officeDocument/2006/relationships/hyperlink" Target="https://drive.google.com/file/d/1J2FkThSkuDtenXdN3njtM6yfoTaK2wZo/view?usp=drive_link" TargetMode="External"/><Relationship Id="rId72" Type="http://schemas.openxmlformats.org/officeDocument/2006/relationships/hyperlink" Target="https://drive.google.com/file/d/1bmAp-M30rS7IqA8w5AAUrJwpHDSeONgp/view?usp=drive_link" TargetMode="External"/><Relationship Id="rId75" Type="http://schemas.openxmlformats.org/officeDocument/2006/relationships/hyperlink" Target="https://drive.google.com/file/d/1J2FkThSkuDtenXdN3njtM6yfoTaK2wZo/view?usp=drive_link" TargetMode="External"/><Relationship Id="rId74" Type="http://schemas.openxmlformats.org/officeDocument/2006/relationships/hyperlink" Target="https://drive.google.com/file/d/1T14nYCV31zPnDJSuSCNiQnAZnhFENc_d/view?usp=drive_link" TargetMode="External"/><Relationship Id="rId77" Type="http://schemas.openxmlformats.org/officeDocument/2006/relationships/hyperlink" Target="https://drive.google.com/file/d/1J2FkThSkuDtenXdN3njtM6yfoTaK2wZo/view?usp=drive_link" TargetMode="External"/><Relationship Id="rId260" Type="http://schemas.openxmlformats.org/officeDocument/2006/relationships/hyperlink" Target="https://drive.google.com/file/d/1a-ezCbGO6VU0wFygMgMga98bQQRWUyVl/view?usp=drive_link" TargetMode="External"/><Relationship Id="rId76" Type="http://schemas.openxmlformats.org/officeDocument/2006/relationships/hyperlink" Target="https://drive.google.com/file/d/1vQM4fysmJAE9tfRq3RgS0Fc67fuX2s0A/view?usp=drive_link" TargetMode="External"/><Relationship Id="rId79" Type="http://schemas.openxmlformats.org/officeDocument/2006/relationships/hyperlink" Target="https://drive.google.com/file/d/1J2FkThSkuDtenXdN3njtM6yfoTaK2wZo/view?usp=drive_link" TargetMode="External"/><Relationship Id="rId78" Type="http://schemas.openxmlformats.org/officeDocument/2006/relationships/hyperlink" Target="https://drive.google.com/file/d/14RoMo_kPxQmg2US2MEIieCqy2YFvdnY9/view?usp=drive_link" TargetMode="External"/><Relationship Id="rId71" Type="http://schemas.openxmlformats.org/officeDocument/2006/relationships/hyperlink" Target="https://drive.google.com/file/d/1J2FkThSkuDtenXdN3njtM6yfoTaK2wZo/view?usp=drive_link" TargetMode="External"/><Relationship Id="rId70" Type="http://schemas.openxmlformats.org/officeDocument/2006/relationships/hyperlink" Target="https://drive.google.com/file/d/1FzPOO_uftKCpzHgdax1ilw_3eVywzz-o/view?usp=drive_link" TargetMode="External"/><Relationship Id="rId139" Type="http://schemas.openxmlformats.org/officeDocument/2006/relationships/hyperlink" Target="https://drive.google.com/file/d/1J2FkThSkuDtenXdN3njtM6yfoTaK2wZo/view?usp=drive_link" TargetMode="External"/><Relationship Id="rId138" Type="http://schemas.openxmlformats.org/officeDocument/2006/relationships/hyperlink" Target="https://drive.google.com/file/d/1Kr81l5U6wk8Hd_cqw6YyqSlOZj6YaQun/view?usp=drive_link" TargetMode="External"/><Relationship Id="rId259" Type="http://schemas.openxmlformats.org/officeDocument/2006/relationships/hyperlink" Target="https://drive.google.com/file/d/1b_7nb13AHAga-Bfnqtqtrz_oka_qWhRJ/view?usp=drive_link" TargetMode="External"/><Relationship Id="rId137" Type="http://schemas.openxmlformats.org/officeDocument/2006/relationships/hyperlink" Target="https://drive.google.com/file/d/1J2FkThSkuDtenXdN3njtM6yfoTaK2wZo/view?usp=drive_link" TargetMode="External"/><Relationship Id="rId258" Type="http://schemas.openxmlformats.org/officeDocument/2006/relationships/hyperlink" Target="https://drive.google.com/file/d/1ozILVR3Cv52ZpHgqZbvGhBQA7jhyhfyq/view?usp=drive_link" TargetMode="External"/><Relationship Id="rId132" Type="http://schemas.openxmlformats.org/officeDocument/2006/relationships/hyperlink" Target="https://drive.google.com/file/d/1iILgoMu8edes9WGBOHgPNOtuIWwr7Big/view?usp=drive_link" TargetMode="External"/><Relationship Id="rId253" Type="http://schemas.openxmlformats.org/officeDocument/2006/relationships/hyperlink" Target="https://drive.google.com/file/d/1b_7nb13AHAga-Bfnqtqtrz_oka_qWhRJ/view?usp=drive_link" TargetMode="External"/><Relationship Id="rId131" Type="http://schemas.openxmlformats.org/officeDocument/2006/relationships/hyperlink" Target="https://drive.google.com/file/d/1J2FkThSkuDtenXdN3njtM6yfoTaK2wZo/view?usp=drive_link" TargetMode="External"/><Relationship Id="rId252" Type="http://schemas.openxmlformats.org/officeDocument/2006/relationships/hyperlink" Target="https://drive.google.com/file/d/1F_MHfFRgoRLBl9_xYlV5xvPrNQwQ1-N0/view?usp=drive_link" TargetMode="External"/><Relationship Id="rId130" Type="http://schemas.openxmlformats.org/officeDocument/2006/relationships/hyperlink" Target="https://drive.google.com/file/d/14xIo-Q_Ma5s_R86WiQDfloYgKQXeJFDG/view?usp=drive_link" TargetMode="External"/><Relationship Id="rId251" Type="http://schemas.openxmlformats.org/officeDocument/2006/relationships/hyperlink" Target="https://drive.google.com/file/d/1b_7nb13AHAga-Bfnqtqtrz_oka_qWhRJ/view?usp=drive_link" TargetMode="External"/><Relationship Id="rId250" Type="http://schemas.openxmlformats.org/officeDocument/2006/relationships/hyperlink" Target="https://drive.google.com/file/d/13_rSHExzTwpxJ5Bpac8p3_gI2TzPORXv/view?usp=drive_link" TargetMode="External"/><Relationship Id="rId136" Type="http://schemas.openxmlformats.org/officeDocument/2006/relationships/hyperlink" Target="https://drive.google.com/file/d/10bwDnsnWqQ4aTvfBb67MwFl72lAuNvru/view?usp=drive_link" TargetMode="External"/><Relationship Id="rId257" Type="http://schemas.openxmlformats.org/officeDocument/2006/relationships/hyperlink" Target="https://drive.google.com/file/d/1b_7nb13AHAga-Bfnqtqtrz_oka_qWhRJ/view?usp=drive_link" TargetMode="External"/><Relationship Id="rId135" Type="http://schemas.openxmlformats.org/officeDocument/2006/relationships/hyperlink" Target="https://drive.google.com/file/d/1J2FkThSkuDtenXdN3njtM6yfoTaK2wZo/view?usp=drive_link" TargetMode="External"/><Relationship Id="rId256" Type="http://schemas.openxmlformats.org/officeDocument/2006/relationships/hyperlink" Target="https://drive.google.com/file/d/1Yyy4-CTRkBMKSkTky1Sv03RsjJDjuqfF/view?usp=drive_link" TargetMode="External"/><Relationship Id="rId134" Type="http://schemas.openxmlformats.org/officeDocument/2006/relationships/hyperlink" Target="https://drive.google.com/file/d/1bSVhqXWm8mlmkIrm0HLkPaQa72cbG0Q9/view?usp=drive_link" TargetMode="External"/><Relationship Id="rId255" Type="http://schemas.openxmlformats.org/officeDocument/2006/relationships/hyperlink" Target="https://drive.google.com/file/d/1b_7nb13AHAga-Bfnqtqtrz_oka_qWhRJ/view?usp=drive_link" TargetMode="External"/><Relationship Id="rId133" Type="http://schemas.openxmlformats.org/officeDocument/2006/relationships/hyperlink" Target="https://drive.google.com/file/d/1J2FkThSkuDtenXdN3njtM6yfoTaK2wZo/view?usp=drive_link" TargetMode="External"/><Relationship Id="rId254" Type="http://schemas.openxmlformats.org/officeDocument/2006/relationships/hyperlink" Target="https://drive.google.com/file/d/1vokDW06QBhZN_WvpPZ-nZLipWQPyRB1L/view?usp=drive_link" TargetMode="External"/><Relationship Id="rId62" Type="http://schemas.openxmlformats.org/officeDocument/2006/relationships/hyperlink" Target="https://drive.google.com/file/d/1vbxGUcfTGqLzLqIGO2-c9lOGmjZKP2E5/view?usp=drive_link" TargetMode="External"/><Relationship Id="rId61" Type="http://schemas.openxmlformats.org/officeDocument/2006/relationships/hyperlink" Target="https://drive.google.com/file/d/1J2FkThSkuDtenXdN3njtM6yfoTaK2wZo/view?usp=drive_link" TargetMode="External"/><Relationship Id="rId64" Type="http://schemas.openxmlformats.org/officeDocument/2006/relationships/hyperlink" Target="https://drive.google.com/file/d/1Q6Wx0ahtjirxCFq8YNuQ0PmqT5yscMRX/view?usp=drive_link" TargetMode="External"/><Relationship Id="rId63" Type="http://schemas.openxmlformats.org/officeDocument/2006/relationships/hyperlink" Target="https://drive.google.com/file/d/1J2FkThSkuDtenXdN3njtM6yfoTaK2wZo/view?usp=drive_link" TargetMode="External"/><Relationship Id="rId66" Type="http://schemas.openxmlformats.org/officeDocument/2006/relationships/hyperlink" Target="https://drive.google.com/file/d/1TkV00Q2-HkSXta20AK1aBNUCjiirAezv/view?usp=drive_link" TargetMode="External"/><Relationship Id="rId172" Type="http://schemas.openxmlformats.org/officeDocument/2006/relationships/hyperlink" Target="https://drive.google.com/file/d/1dJo6oCHFgtATuWgPKxW4iV6MdwCbEyXj/view?usp=drive_link" TargetMode="External"/><Relationship Id="rId293" Type="http://schemas.openxmlformats.org/officeDocument/2006/relationships/hyperlink" Target="https://drive.google.com/file/d/1Fpz3dFib5NehAihl7J0l166tA4aWG-ZU/view?usp=drive_link" TargetMode="External"/><Relationship Id="rId65" Type="http://schemas.openxmlformats.org/officeDocument/2006/relationships/hyperlink" Target="https://drive.google.com/file/d/1J2FkThSkuDtenXdN3njtM6yfoTaK2wZo/view?usp=drive_link" TargetMode="External"/><Relationship Id="rId171" Type="http://schemas.openxmlformats.org/officeDocument/2006/relationships/hyperlink" Target="https://drive.google.com/file/d/1EUJRqKTclXpXS4AXbzCGJDNqZvYSQ3_b/view?usp=drive_link" TargetMode="External"/><Relationship Id="rId292" Type="http://schemas.openxmlformats.org/officeDocument/2006/relationships/hyperlink" Target="https://drive.google.com/file/d/1Mod5lolgmi0UFXSG45ez_DNbUdgyW8X7/view?usp=drive_link" TargetMode="External"/><Relationship Id="rId68" Type="http://schemas.openxmlformats.org/officeDocument/2006/relationships/hyperlink" Target="https://drive.google.com/file/d/1_b4d0imvELoL5X0Zo19igrIaf1geXskQ/view?usp=drive_link" TargetMode="External"/><Relationship Id="rId170" Type="http://schemas.openxmlformats.org/officeDocument/2006/relationships/hyperlink" Target="https://drive.google.com/file/d/1EI_lwKg_kSHPKys2EFJhPpKjXThlaGpZ/view?usp=drive_link" TargetMode="External"/><Relationship Id="rId291" Type="http://schemas.openxmlformats.org/officeDocument/2006/relationships/hyperlink" Target="https://drive.google.com/file/d/1yHh8pmO-KLfFJB-W_InbL_2ffVShCqPy/view?usp=drive_link" TargetMode="External"/><Relationship Id="rId67" Type="http://schemas.openxmlformats.org/officeDocument/2006/relationships/hyperlink" Target="https://drive.google.com/file/d/1J2FkThSkuDtenXdN3njtM6yfoTaK2wZo/view?usp=drive_link" TargetMode="External"/><Relationship Id="rId290" Type="http://schemas.openxmlformats.org/officeDocument/2006/relationships/hyperlink" Target="https://drive.google.com/file/d/1ysL3V6pfvHuqMbM2ghy_jrxbwcRf5tpD/view?usp=drive_link" TargetMode="External"/><Relationship Id="rId60" Type="http://schemas.openxmlformats.org/officeDocument/2006/relationships/hyperlink" Target="https://drive.google.com/file/d/1502FYTcczKa8P-3scgeqik-GsCPoP65Y/view?usp=drive_link" TargetMode="External"/><Relationship Id="rId165" Type="http://schemas.openxmlformats.org/officeDocument/2006/relationships/hyperlink" Target="https://drive.google.com/file/d/1EUJRqKTclXpXS4AXbzCGJDNqZvYSQ3_b/view?usp=drive_link" TargetMode="External"/><Relationship Id="rId286" Type="http://schemas.openxmlformats.org/officeDocument/2006/relationships/hyperlink" Target="https://drive.google.com/file/d/1lpDQvoeE-mV-xdXOfF3vvxCUF7l8-zGz/view?usp=drive_link" TargetMode="External"/><Relationship Id="rId69" Type="http://schemas.openxmlformats.org/officeDocument/2006/relationships/hyperlink" Target="https://drive.google.com/file/d/1J2FkThSkuDtenXdN3njtM6yfoTaK2wZo/view?usp=drive_link" TargetMode="External"/><Relationship Id="rId164" Type="http://schemas.openxmlformats.org/officeDocument/2006/relationships/hyperlink" Target="https://drive.google.com/file/d/1zZ1xMZvdOofaN0-MGnrowRJWu7ehcYDP/view?usp=drive_link" TargetMode="External"/><Relationship Id="rId285" Type="http://schemas.openxmlformats.org/officeDocument/2006/relationships/hyperlink" Target="https://drive.google.com/file/d/1lHJNoUoWQQ1lcecf-cIUdiEEC0-og5Vi/view?usp=drive_link" TargetMode="External"/><Relationship Id="rId163" Type="http://schemas.openxmlformats.org/officeDocument/2006/relationships/hyperlink" Target="https://drive.google.com/file/d/1EUJRqKTclXpXS4AXbzCGJDNqZvYSQ3_b/view?usp=drive_link" TargetMode="External"/><Relationship Id="rId284" Type="http://schemas.openxmlformats.org/officeDocument/2006/relationships/hyperlink" Target="https://drive.google.com/file/d/1H19RuLloWupV9fC4r3VmLiNsFybgLcEb/view?usp=drive_link" TargetMode="External"/><Relationship Id="rId162" Type="http://schemas.openxmlformats.org/officeDocument/2006/relationships/hyperlink" Target="https://drive.google.com/file/d/15GU0sCYnEVK2n8sFoWuUrdI9_43skRz-/view?usp=drive_link" TargetMode="External"/><Relationship Id="rId283" Type="http://schemas.openxmlformats.org/officeDocument/2006/relationships/hyperlink" Target="https://drive.google.com/file/d/1lHJNoUoWQQ1lcecf-cIUdiEEC0-og5Vi/view?usp=drive_link" TargetMode="External"/><Relationship Id="rId169" Type="http://schemas.openxmlformats.org/officeDocument/2006/relationships/hyperlink" Target="https://drive.google.com/file/d/1EUJRqKTclXpXS4AXbzCGJDNqZvYSQ3_b/view?usp=drive_link" TargetMode="External"/><Relationship Id="rId168" Type="http://schemas.openxmlformats.org/officeDocument/2006/relationships/hyperlink" Target="https://drive.google.com/file/d/1Iim3J_6y424qYeFeAAmxOL__-2OMkI2A/view?usp=drive_link" TargetMode="External"/><Relationship Id="rId289" Type="http://schemas.openxmlformats.org/officeDocument/2006/relationships/hyperlink" Target="https://drive.google.com/file/d/1lHJNoUoWQQ1lcecf-cIUdiEEC0-og5Vi/view?usp=drive_link" TargetMode="External"/><Relationship Id="rId167" Type="http://schemas.openxmlformats.org/officeDocument/2006/relationships/hyperlink" Target="https://drive.google.com/file/d/1EUJRqKTclXpXS4AXbzCGJDNqZvYSQ3_b/view?usp=drive_link" TargetMode="External"/><Relationship Id="rId288" Type="http://schemas.openxmlformats.org/officeDocument/2006/relationships/hyperlink" Target="https://drive.google.com/file/d/1b1HBc5H96nWH7ckTBZXzR4IEnfcBrO7z/view?usp=drive_link" TargetMode="External"/><Relationship Id="rId166" Type="http://schemas.openxmlformats.org/officeDocument/2006/relationships/hyperlink" Target="https://drive.google.com/file/d/1r5FTMZlvwWBeEUawR2yRbheA1_3mbIaY/view?usp=drive_link" TargetMode="External"/><Relationship Id="rId287" Type="http://schemas.openxmlformats.org/officeDocument/2006/relationships/hyperlink" Target="https://drive.google.com/file/d/1lHJNoUoWQQ1lcecf-cIUdiEEC0-og5Vi/view?usp=drive_link" TargetMode="External"/><Relationship Id="rId51" Type="http://schemas.openxmlformats.org/officeDocument/2006/relationships/hyperlink" Target="https://drive.google.com/file/d/1NhJhpA_csdWXRjNAj02e-_z6ow9k4lPU/view?usp=drive_link" TargetMode="External"/><Relationship Id="rId50" Type="http://schemas.openxmlformats.org/officeDocument/2006/relationships/hyperlink" Target="https://drive.google.com/file/d/1NhJhpA_csdWXRjNAj02e-_z6ow9k4lPU/view?usp=drive_link" TargetMode="External"/><Relationship Id="rId53" Type="http://schemas.openxmlformats.org/officeDocument/2006/relationships/hyperlink" Target="https://drive.google.com/file/d/1NhJhpA_csdWXRjNAj02e-_z6ow9k4lPU/view?usp=drive_link" TargetMode="External"/><Relationship Id="rId52" Type="http://schemas.openxmlformats.org/officeDocument/2006/relationships/hyperlink" Target="https://drive.google.com/file/d/1XDvKDlndHXEczpi8cl275XkcFTyA8cUj/view?usp=drive_link" TargetMode="External"/><Relationship Id="rId55" Type="http://schemas.openxmlformats.org/officeDocument/2006/relationships/hyperlink" Target="https://drive.google.com/file/d/1NhJhpA_csdWXRjNAj02e-_z6ow9k4lPU/view?usp=drive_link" TargetMode="External"/><Relationship Id="rId161" Type="http://schemas.openxmlformats.org/officeDocument/2006/relationships/hyperlink" Target="https://drive.google.com/file/d/1EUJRqKTclXpXS4AXbzCGJDNqZvYSQ3_b/view?usp=drive_link" TargetMode="External"/><Relationship Id="rId282" Type="http://schemas.openxmlformats.org/officeDocument/2006/relationships/hyperlink" Target="https://drive.google.com/file/d/1hoJOv8irMTEhPd4WtOMY7vr3-MPY20TA/view?usp=drive_link" TargetMode="External"/><Relationship Id="rId54" Type="http://schemas.openxmlformats.org/officeDocument/2006/relationships/hyperlink" Target="https://drive.google.com/file/d/1lfdB12_uOR2YFfl2lK_XhVzeyEYTOHe1/view?usp=drive_link" TargetMode="External"/><Relationship Id="rId160" Type="http://schemas.openxmlformats.org/officeDocument/2006/relationships/hyperlink" Target="https://drive.google.com/file/d/1SQXivsgwpaYY4FA9bH0vCaANTrYksiOt/view?usp=drive_link" TargetMode="External"/><Relationship Id="rId281" Type="http://schemas.openxmlformats.org/officeDocument/2006/relationships/hyperlink" Target="https://drive.google.com/file/d/1lHJNoUoWQQ1lcecf-cIUdiEEC0-og5Vi/view?usp=drive_link" TargetMode="External"/><Relationship Id="rId57" Type="http://schemas.openxmlformats.org/officeDocument/2006/relationships/hyperlink" Target="https://drive.google.com/file/d/1J2FkThSkuDtenXdN3njtM6yfoTaK2wZo/view?usp=drive_link" TargetMode="External"/><Relationship Id="rId280" Type="http://schemas.openxmlformats.org/officeDocument/2006/relationships/hyperlink" Target="https://drive.google.com/file/d/1P0U3yXq4RBtx6NEFimui_b6EqTf8UlLa/view?usp=drive_link" TargetMode="External"/><Relationship Id="rId56" Type="http://schemas.openxmlformats.org/officeDocument/2006/relationships/hyperlink" Target="https://drive.google.com/file/d/1Q3etozuIxyTJs714pTG5va7neQnZqn8w/view?usp=drive_link" TargetMode="External"/><Relationship Id="rId159" Type="http://schemas.openxmlformats.org/officeDocument/2006/relationships/hyperlink" Target="https://drive.google.com/file/d/1VKKpp-mAGCUnFbmovsP9UxilVx6KUjvE/view?usp=drive_link" TargetMode="External"/><Relationship Id="rId59" Type="http://schemas.openxmlformats.org/officeDocument/2006/relationships/hyperlink" Target="https://drive.google.com/file/d/1J2FkThSkuDtenXdN3njtM6yfoTaK2wZo/view?usp=drive_link" TargetMode="External"/><Relationship Id="rId154" Type="http://schemas.openxmlformats.org/officeDocument/2006/relationships/hyperlink" Target="https://drive.google.com/file/d/1CaOIX9EdVdVzBKubJ_TPRx4qt99bDg0L/view?usp=drive_link" TargetMode="External"/><Relationship Id="rId275" Type="http://schemas.openxmlformats.org/officeDocument/2006/relationships/hyperlink" Target="https://drive.google.com/file/d/1b_7nb13AHAga-Bfnqtqtrz_oka_qWhRJ/view?usp=drive_link" TargetMode="External"/><Relationship Id="rId58" Type="http://schemas.openxmlformats.org/officeDocument/2006/relationships/hyperlink" Target="https://drive.google.com/file/d/1LmIdEatLDxD0Tf6rj74HggqSVYJ-J08t/view?usp=drive_link" TargetMode="External"/><Relationship Id="rId153" Type="http://schemas.openxmlformats.org/officeDocument/2006/relationships/hyperlink" Target="https://drive.google.com/file/d/1VKKpp-mAGCUnFbmovsP9UxilVx6KUjvE/view?usp=drive_link" TargetMode="External"/><Relationship Id="rId274" Type="http://schemas.openxmlformats.org/officeDocument/2006/relationships/hyperlink" Target="https://drive.google.com/file/d/1FLhWxvm7mRpkOuuzcA4iE_AaBIKsfBNC/view?usp=drive_link" TargetMode="External"/><Relationship Id="rId152" Type="http://schemas.openxmlformats.org/officeDocument/2006/relationships/hyperlink" Target="https://drive.google.com/file/d/1uzFQgxTGCqb1gUTXDF3M0aDk_6hu65Bm/view?usp=drive_link" TargetMode="External"/><Relationship Id="rId273" Type="http://schemas.openxmlformats.org/officeDocument/2006/relationships/hyperlink" Target="https://drive.google.com/file/d/1b_7nb13AHAga-Bfnqtqtrz_oka_qWhRJ/view?usp=drive_link" TargetMode="External"/><Relationship Id="rId151" Type="http://schemas.openxmlformats.org/officeDocument/2006/relationships/hyperlink" Target="https://drive.google.com/file/d/1VKKpp-mAGCUnFbmovsP9UxilVx6KUjvE/view?usp=drive_link" TargetMode="External"/><Relationship Id="rId272" Type="http://schemas.openxmlformats.org/officeDocument/2006/relationships/hyperlink" Target="https://drive.google.com/file/d/10o6XKaDcASRjxu1EfpD655_phiBlTIR9/view?usp=drive_link" TargetMode="External"/><Relationship Id="rId158" Type="http://schemas.openxmlformats.org/officeDocument/2006/relationships/hyperlink" Target="https://drive.google.com/file/d/1j8GdFF__0yXZNYOD28y5HaQRWj8ZmFn-/view?usp=drive_link" TargetMode="External"/><Relationship Id="rId279" Type="http://schemas.openxmlformats.org/officeDocument/2006/relationships/hyperlink" Target="https://drive.google.com/file/d/1lHJNoUoWQQ1lcecf-cIUdiEEC0-og5Vi/view?usp=drive_link" TargetMode="External"/><Relationship Id="rId157" Type="http://schemas.openxmlformats.org/officeDocument/2006/relationships/hyperlink" Target="https://drive.google.com/file/d/1VKKpp-mAGCUnFbmovsP9UxilVx6KUjvE/view?usp=drive_link" TargetMode="External"/><Relationship Id="rId278" Type="http://schemas.openxmlformats.org/officeDocument/2006/relationships/hyperlink" Target="https://drive.google.com/file/d/1N3KTafEcUDkVeWfFhKnful8W4rW6Vs0f/view?usp=drive_link" TargetMode="External"/><Relationship Id="rId156" Type="http://schemas.openxmlformats.org/officeDocument/2006/relationships/hyperlink" Target="https://drive.google.com/file/d/1CrFaVEEMlcqHeZZjWg5r-mYf_18TO1xz/view?usp=drive_link" TargetMode="External"/><Relationship Id="rId277" Type="http://schemas.openxmlformats.org/officeDocument/2006/relationships/hyperlink" Target="https://drive.google.com/file/d/1lHJNoUoWQQ1lcecf-cIUdiEEC0-og5Vi/view?usp=drive_link" TargetMode="External"/><Relationship Id="rId155" Type="http://schemas.openxmlformats.org/officeDocument/2006/relationships/hyperlink" Target="https://drive.google.com/file/d/1VKKpp-mAGCUnFbmovsP9UxilVx6KUjvE/view?usp=drive_link" TargetMode="External"/><Relationship Id="rId276" Type="http://schemas.openxmlformats.org/officeDocument/2006/relationships/hyperlink" Target="https://drive.google.com/file/d/1vITdxIkZOkpF4Hnb93coO7873S7SXDS_/view?usp=drive_link" TargetMode="External"/><Relationship Id="rId107" Type="http://schemas.openxmlformats.org/officeDocument/2006/relationships/hyperlink" Target="https://drive.google.com/file/d/1J2FkThSkuDtenXdN3njtM6yfoTaK2wZo/view?usp=drive_link" TargetMode="External"/><Relationship Id="rId228" Type="http://schemas.openxmlformats.org/officeDocument/2006/relationships/hyperlink" Target="https://drive.google.com/file/d/1P3NjvHAkdFD1LoWe22x1yJ9YXuuJtPF3/view?usp=drive_link" TargetMode="External"/><Relationship Id="rId349" Type="http://schemas.openxmlformats.org/officeDocument/2006/relationships/hyperlink" Target="https://drive.google.com/file/d/1Y3IM2rZb4w9Y-rz7LD3zczaITuJq87Ea/view?usp=drive_link" TargetMode="External"/><Relationship Id="rId106" Type="http://schemas.openxmlformats.org/officeDocument/2006/relationships/hyperlink" Target="https://drive.google.com/file/d/1iaPItAT686qN1HLVL1hikJtNT6kdI0WQ/view?usp=drive_link" TargetMode="External"/><Relationship Id="rId227" Type="http://schemas.openxmlformats.org/officeDocument/2006/relationships/hyperlink" Target="https://drive.google.com/file/d/17-HsDiimzzS3msDq_UVnI4qGTKQdZuJV/view?usp=drive_link" TargetMode="External"/><Relationship Id="rId348" Type="http://schemas.openxmlformats.org/officeDocument/2006/relationships/hyperlink" Target="https://drive.google.com/file/d/10gJ4tRdNReiTmu4x-87A5kYh3k-_ya_N/view?usp=drive_link" TargetMode="External"/><Relationship Id="rId105" Type="http://schemas.openxmlformats.org/officeDocument/2006/relationships/hyperlink" Target="https://drive.google.com/file/d/1J2FkThSkuDtenXdN3njtM6yfoTaK2wZo/view?usp=drive_link" TargetMode="External"/><Relationship Id="rId226" Type="http://schemas.openxmlformats.org/officeDocument/2006/relationships/hyperlink" Target="https://drive.google.com/file/d/1A1_eb8WaLn7rM7fipl74cxAWItbYhYnS/view?usp=drive_link" TargetMode="External"/><Relationship Id="rId347" Type="http://schemas.openxmlformats.org/officeDocument/2006/relationships/hyperlink" Target="https://drive.google.com/file/d/1GguBPpgs31bXF1eNamVZAun3ENK2DGGS/view?usp=drive_link" TargetMode="External"/><Relationship Id="rId104" Type="http://schemas.openxmlformats.org/officeDocument/2006/relationships/hyperlink" Target="https://drive.google.com/file/d/1oz4-y3FZh7qdOyStObskT2gs0KUe_JV0/view?usp=drive_link" TargetMode="External"/><Relationship Id="rId225" Type="http://schemas.openxmlformats.org/officeDocument/2006/relationships/hyperlink" Target="https://drive.google.com/file/d/12IScg1lVYK5iaZWLZiIBwroiOnlZFJu3/view?usp=drive_link" TargetMode="External"/><Relationship Id="rId346" Type="http://schemas.openxmlformats.org/officeDocument/2006/relationships/hyperlink" Target="https://drive.google.com/file/d/1HaFX9LgQsV2fflR_vhkDPlk1s50bXOdU/view?usp=drive_link" TargetMode="External"/><Relationship Id="rId109" Type="http://schemas.openxmlformats.org/officeDocument/2006/relationships/hyperlink" Target="https://drive.google.com/file/d/1J2FkThSkuDtenXdN3njtM6yfoTaK2wZo/view?usp=drive_link" TargetMode="External"/><Relationship Id="rId108" Type="http://schemas.openxmlformats.org/officeDocument/2006/relationships/hyperlink" Target="https://drive.google.com/file/d/1IbdsyPIpEnxgmxj3s7UXTcI_7WS6wSQn/view?usp=drive_link" TargetMode="External"/><Relationship Id="rId229" Type="http://schemas.openxmlformats.org/officeDocument/2006/relationships/hyperlink" Target="https://drive.google.com/file/d/17-HsDiimzzS3msDq_UVnI4qGTKQdZuJV/view?usp=drive_link" TargetMode="External"/><Relationship Id="rId220" Type="http://schemas.openxmlformats.org/officeDocument/2006/relationships/hyperlink" Target="https://drive.google.com/file/d/12uXjLb2zsfvYK65cYgPQ3UZqwGeirLS9/view?usp=drive_link" TargetMode="External"/><Relationship Id="rId341" Type="http://schemas.openxmlformats.org/officeDocument/2006/relationships/hyperlink" Target="https://drive.google.com/file/d/1h2qWJJpqYfV2ERLRmQfvXbZkY8IPy0QP/view?usp=drive_link" TargetMode="External"/><Relationship Id="rId340" Type="http://schemas.openxmlformats.org/officeDocument/2006/relationships/hyperlink" Target="https://drive.google.com/file/d/1iIklGipp4K7Xl9bPDr6f-wY8_Cpl2Ubn/view?usp=drive_link" TargetMode="External"/><Relationship Id="rId103" Type="http://schemas.openxmlformats.org/officeDocument/2006/relationships/hyperlink" Target="https://drive.google.com/file/d/1J2FkThSkuDtenXdN3njtM6yfoTaK2wZo/view?usp=drive_link" TargetMode="External"/><Relationship Id="rId224" Type="http://schemas.openxmlformats.org/officeDocument/2006/relationships/hyperlink" Target="https://drive.google.com/file/d/1DNJQQws-zfJ953kAaF6Me_M5RT-VD2tl/view?usp=drive_link" TargetMode="External"/><Relationship Id="rId345" Type="http://schemas.openxmlformats.org/officeDocument/2006/relationships/hyperlink" Target="https://drive.google.com/file/d/1SxtGNe9oRon_sFbo-Rst-2qtpPQOXerq/view?usp=drive_link" TargetMode="External"/><Relationship Id="rId102" Type="http://schemas.openxmlformats.org/officeDocument/2006/relationships/hyperlink" Target="https://drive.google.com/file/d/1cp7WN0RF8veZkkIopHfU7pFH2HDe_bbK/view?usp=drive_link" TargetMode="External"/><Relationship Id="rId223" Type="http://schemas.openxmlformats.org/officeDocument/2006/relationships/hyperlink" Target="https://drive.google.com/file/d/12IScg1lVYK5iaZWLZiIBwroiOnlZFJu3/view?usp=drive_link" TargetMode="External"/><Relationship Id="rId344" Type="http://schemas.openxmlformats.org/officeDocument/2006/relationships/hyperlink" Target="https://drive.google.com/file/d/1fhhtDMiBVCEECrPMgXDp7eEdgkoHSiG2/view?usp=drive_link" TargetMode="External"/><Relationship Id="rId101" Type="http://schemas.openxmlformats.org/officeDocument/2006/relationships/hyperlink" Target="https://drive.google.com/file/d/1J2FkThSkuDtenXdN3njtM6yfoTaK2wZo/view?usp=drive_link" TargetMode="External"/><Relationship Id="rId222" Type="http://schemas.openxmlformats.org/officeDocument/2006/relationships/hyperlink" Target="https://drive.google.com/file/d/1WAA6MLn4mIGmznZ_TxCXws1OHRTWmq1w/view?usp=drive_link" TargetMode="External"/><Relationship Id="rId343" Type="http://schemas.openxmlformats.org/officeDocument/2006/relationships/hyperlink" Target="https://drive.google.com/file/d/1wmsfQHhlb90fLYjkJeSWwNfY_3Lnggtf/view?usp=drive_link" TargetMode="External"/><Relationship Id="rId100" Type="http://schemas.openxmlformats.org/officeDocument/2006/relationships/hyperlink" Target="https://drive.google.com/file/d/1OnahEUPW_mPj_U_sQWBlxtcRLng0gFmi/view?usp=drive_link" TargetMode="External"/><Relationship Id="rId221" Type="http://schemas.openxmlformats.org/officeDocument/2006/relationships/hyperlink" Target="https://drive.google.com/file/d/12IScg1lVYK5iaZWLZiIBwroiOnlZFJu3/view?usp=drive_link" TargetMode="External"/><Relationship Id="rId342" Type="http://schemas.openxmlformats.org/officeDocument/2006/relationships/hyperlink" Target="https://drive.google.com/file/d/1PKvHEZTyGVjjpLI6oTAS8ntdxF3ZbNAe/view?usp=drive_link" TargetMode="External"/><Relationship Id="rId217" Type="http://schemas.openxmlformats.org/officeDocument/2006/relationships/hyperlink" Target="https://drive.google.com/file/d/17-HsDiimzzS3msDq_UVnI4qGTKQdZuJV/view?usp=drive_link" TargetMode="External"/><Relationship Id="rId338" Type="http://schemas.openxmlformats.org/officeDocument/2006/relationships/hyperlink" Target="https://drive.google.com/file/d/1gnRTXaF4ZZNO7dQJtx08uuh8KejgdDMH/view?usp=drive_link" TargetMode="External"/><Relationship Id="rId216" Type="http://schemas.openxmlformats.org/officeDocument/2006/relationships/hyperlink" Target="https://drive.google.com/file/d/1G5zyZxk29_FGfm5XLhgII4LHraScnqQs/view?usp=drive_link" TargetMode="External"/><Relationship Id="rId337" Type="http://schemas.openxmlformats.org/officeDocument/2006/relationships/hyperlink" Target="https://drive.google.com/file/d/1Cf8S2z1Wot49EY5TsdnjUGc46xRgiK6h/view?usp=drive_link" TargetMode="External"/><Relationship Id="rId215" Type="http://schemas.openxmlformats.org/officeDocument/2006/relationships/hyperlink" Target="https://drive.google.com/file/d/17-HsDiimzzS3msDq_UVnI4qGTKQdZuJV/view?usp=drive_link" TargetMode="External"/><Relationship Id="rId336" Type="http://schemas.openxmlformats.org/officeDocument/2006/relationships/hyperlink" Target="https://drive.google.com/file/d/1hQS89cJ0HZXpYRAMjh5qvcvpErN0ugtF/view?usp=drive_link" TargetMode="External"/><Relationship Id="rId214" Type="http://schemas.openxmlformats.org/officeDocument/2006/relationships/hyperlink" Target="https://drive.google.com/file/d/1JdQiSAbfxPLfYqTcATmKjKNZUfzG9YmX/view?usp=drive_link" TargetMode="External"/><Relationship Id="rId335" Type="http://schemas.openxmlformats.org/officeDocument/2006/relationships/hyperlink" Target="https://drive.google.com/file/d/1Cf8S2z1Wot49EY5TsdnjUGc46xRgiK6h/view?usp=drive_link" TargetMode="External"/><Relationship Id="rId219" Type="http://schemas.openxmlformats.org/officeDocument/2006/relationships/hyperlink" Target="https://drive.google.com/file/d/12IScg1lVYK5iaZWLZiIBwroiOnlZFJu3/view?usp=drive_link" TargetMode="External"/><Relationship Id="rId218" Type="http://schemas.openxmlformats.org/officeDocument/2006/relationships/hyperlink" Target="https://drive.google.com/file/d/1zjxEjdmEsYWcBG6WaHgnHlcXFR3Jb1hu/view?usp=drive_link" TargetMode="External"/><Relationship Id="rId339" Type="http://schemas.openxmlformats.org/officeDocument/2006/relationships/hyperlink" Target="https://drive.google.com/file/d/1JVygHaV3_PBv21caw3e1_oCySAS0lrRw/view?usp=drive_link" TargetMode="External"/><Relationship Id="rId330" Type="http://schemas.openxmlformats.org/officeDocument/2006/relationships/hyperlink" Target="https://drive.google.com/file/d/1NCfNsVyLOrq_y8voN3ZxDvy2tZrU2J4Q/view?usp=drive_link" TargetMode="External"/><Relationship Id="rId213" Type="http://schemas.openxmlformats.org/officeDocument/2006/relationships/hyperlink" Target="https://drive.google.com/file/d/17-HsDiimzzS3msDq_UVnI4qGTKQdZuJV/view?usp=drive_link" TargetMode="External"/><Relationship Id="rId334" Type="http://schemas.openxmlformats.org/officeDocument/2006/relationships/hyperlink" Target="https://drive.google.com/file/d/1zz32kJ0AnCcMCACpE3mOvzw1zAyOkFEu/view?usp=drive_link" TargetMode="External"/><Relationship Id="rId212" Type="http://schemas.openxmlformats.org/officeDocument/2006/relationships/hyperlink" Target="https://drive.google.com/file/d/1dOl_6NDtE-_O7XyssIM_OnXsY76R1kIc/view?usp=drive_link" TargetMode="External"/><Relationship Id="rId333" Type="http://schemas.openxmlformats.org/officeDocument/2006/relationships/hyperlink" Target="https://drive.google.com/file/d/1Cf8S2z1Wot49EY5TsdnjUGc46xRgiK6h/view?usp=drive_link" TargetMode="External"/><Relationship Id="rId211" Type="http://schemas.openxmlformats.org/officeDocument/2006/relationships/hyperlink" Target="https://drive.google.com/file/d/17-HsDiimzzS3msDq_UVnI4qGTKQdZuJV/view?usp=drive_link" TargetMode="External"/><Relationship Id="rId332" Type="http://schemas.openxmlformats.org/officeDocument/2006/relationships/hyperlink" Target="https://drive.google.com/file/d/1syWDGo21B3xzE5WZjtSNV-yPQM3bwlrN/view?usp=drive_link" TargetMode="External"/><Relationship Id="rId210" Type="http://schemas.openxmlformats.org/officeDocument/2006/relationships/hyperlink" Target="https://drive.google.com/file/d/1i_pOoNZ2N9gMANgLhBXO-d2KfhqdS41m/view?usp=drive_link" TargetMode="External"/><Relationship Id="rId331" Type="http://schemas.openxmlformats.org/officeDocument/2006/relationships/hyperlink" Target="https://drive.google.com/file/d/1e_XRH0fz1rTv0a26DsV7axiMPt-fTNQQ/view?usp=drive_link" TargetMode="External"/><Relationship Id="rId129" Type="http://schemas.openxmlformats.org/officeDocument/2006/relationships/hyperlink" Target="https://drive.google.com/file/d/1J2FkThSkuDtenXdN3njtM6yfoTaK2wZo/view?usp=drive_link" TargetMode="External"/><Relationship Id="rId128" Type="http://schemas.openxmlformats.org/officeDocument/2006/relationships/hyperlink" Target="https://drive.google.com/file/d/146avyHc6XJKsX2NL7B0nJTS4tY6yDtbx/view?usp=drive_link" TargetMode="External"/><Relationship Id="rId249" Type="http://schemas.openxmlformats.org/officeDocument/2006/relationships/hyperlink" Target="https://drive.google.com/file/d/1b_7nb13AHAga-Bfnqtqtrz_oka_qWhRJ/view?usp=drive_link" TargetMode="External"/><Relationship Id="rId127" Type="http://schemas.openxmlformats.org/officeDocument/2006/relationships/hyperlink" Target="https://drive.google.com/file/d/1J2FkThSkuDtenXdN3njtM6yfoTaK2wZo/view?usp=drive_link" TargetMode="External"/><Relationship Id="rId248" Type="http://schemas.openxmlformats.org/officeDocument/2006/relationships/hyperlink" Target="https://drive.google.com/file/d/1kZzv45sL2xxXiME35w8qH7kDjXIwzOiD/view?usp=drive_link" TargetMode="External"/><Relationship Id="rId126" Type="http://schemas.openxmlformats.org/officeDocument/2006/relationships/hyperlink" Target="https://drive.google.com/file/d/1egWJeJr9H664buRmu4_7rSURJrWNhwdd/view?usp=drive_link" TargetMode="External"/><Relationship Id="rId247" Type="http://schemas.openxmlformats.org/officeDocument/2006/relationships/hyperlink" Target="https://drive.google.com/file/d/1b_7nb13AHAga-Bfnqtqtrz_oka_qWhRJ/view?usp=drive_link" TargetMode="External"/><Relationship Id="rId121" Type="http://schemas.openxmlformats.org/officeDocument/2006/relationships/hyperlink" Target="https://drive.google.com/file/d/1s1TEM0kn8ySahqUkoegI70IqAnYD7S8e/view?usp=drive_link" TargetMode="External"/><Relationship Id="rId242" Type="http://schemas.openxmlformats.org/officeDocument/2006/relationships/hyperlink" Target="https://drive.google.com/file/d/1uZI7ioUX4nQgHwbpeYCul0pc6UyuWO8G/view?usp=drive_link" TargetMode="External"/><Relationship Id="rId363" Type="http://schemas.openxmlformats.org/officeDocument/2006/relationships/hyperlink" Target="https://drive.google.com/file/d/1npF177IJ2VrZ4cPH48MwTJQjvx9JCUG2/view?usp=drive_link" TargetMode="External"/><Relationship Id="rId120" Type="http://schemas.openxmlformats.org/officeDocument/2006/relationships/hyperlink" Target="https://drive.google.com/file/d/1OhmpSLJbea9d-ToJ0pTsirlRexKuCSsO/view?usp=drive_link" TargetMode="External"/><Relationship Id="rId241" Type="http://schemas.openxmlformats.org/officeDocument/2006/relationships/hyperlink" Target="https://drive.google.com/file/d/1b_7nb13AHAga-Bfnqtqtrz_oka_qWhRJ/view?usp=drive_link" TargetMode="External"/><Relationship Id="rId362" Type="http://schemas.openxmlformats.org/officeDocument/2006/relationships/hyperlink" Target="https://drive.google.com/file/d/1q20qE54YX8yp9AA6todoSngka4c-KVhA/view?usp=drive_link" TargetMode="External"/><Relationship Id="rId240" Type="http://schemas.openxmlformats.org/officeDocument/2006/relationships/hyperlink" Target="https://drive.google.com/file/d/1aDGCFCqn8SiGkiVx3FAXvLhI6Sg17-to/view?usp=drive_link" TargetMode="External"/><Relationship Id="rId361" Type="http://schemas.openxmlformats.org/officeDocument/2006/relationships/hyperlink" Target="https://drive.google.com/file/d/1e30S46_gjAFLsLWAUnqmD0gJpO2rf6p8/view?usp=drive_link" TargetMode="External"/><Relationship Id="rId360" Type="http://schemas.openxmlformats.org/officeDocument/2006/relationships/hyperlink" Target="https://drive.google.com/file/d/1i6BpLn_j_gWQmEe4YhFB-dSvTRILt4-S/view?usp=drive_link" TargetMode="External"/><Relationship Id="rId125" Type="http://schemas.openxmlformats.org/officeDocument/2006/relationships/hyperlink" Target="https://drive.google.com/file/d/1J2FkThSkuDtenXdN3njtM6yfoTaK2wZo/view?usp=drive_link" TargetMode="External"/><Relationship Id="rId246" Type="http://schemas.openxmlformats.org/officeDocument/2006/relationships/hyperlink" Target="https://drive.google.com/file/d/15RVSuXwwFNGIBAWyml1jizsu4iT6CUU_/view?usp=drive_link" TargetMode="External"/><Relationship Id="rId367" Type="http://schemas.openxmlformats.org/officeDocument/2006/relationships/table" Target="../tables/table1.xml"/><Relationship Id="rId124" Type="http://schemas.openxmlformats.org/officeDocument/2006/relationships/hyperlink" Target="https://drive.google.com/file/d/1SeJfh5BRbeAZclKslAnJbJPg0vRZtQbF/view?usp=drive_link" TargetMode="External"/><Relationship Id="rId245" Type="http://schemas.openxmlformats.org/officeDocument/2006/relationships/hyperlink" Target="https://drive.google.com/file/d/1b_7nb13AHAga-Bfnqtqtrz_oka_qWhRJ/view?usp=drive_link" TargetMode="External"/><Relationship Id="rId123" Type="http://schemas.openxmlformats.org/officeDocument/2006/relationships/hyperlink" Target="https://drive.google.com/file/d/1J2FkThSkuDtenXdN3njtM6yfoTaK2wZo/view?usp=drive_link" TargetMode="External"/><Relationship Id="rId244" Type="http://schemas.openxmlformats.org/officeDocument/2006/relationships/hyperlink" Target="https://drive.google.com/file/d/1sZYY5GksMW4pFDo_nR9sf4p-KS7iBEzk/view?usp=drive_link" TargetMode="External"/><Relationship Id="rId365" Type="http://schemas.openxmlformats.org/officeDocument/2006/relationships/drawing" Target="../drawings/drawing1.xml"/><Relationship Id="rId122" Type="http://schemas.openxmlformats.org/officeDocument/2006/relationships/hyperlink" Target="https://drive.google.com/file/d/1k4_OrZYQqPYCkDsDDG1MUz7R_3RXcwjN/view?usp=drive_link" TargetMode="External"/><Relationship Id="rId243" Type="http://schemas.openxmlformats.org/officeDocument/2006/relationships/hyperlink" Target="https://drive.google.com/file/d/1b_7nb13AHAga-Bfnqtqtrz_oka_qWhRJ/view?usp=drive_link" TargetMode="External"/><Relationship Id="rId364" Type="http://schemas.openxmlformats.org/officeDocument/2006/relationships/hyperlink" Target="https://drive.google.com/file/d/1WTWYtpSFON00c2iDSMpHsu-wzpLGi9x-/view?usp=drive_link" TargetMode="External"/><Relationship Id="rId95" Type="http://schemas.openxmlformats.org/officeDocument/2006/relationships/hyperlink" Target="https://drive.google.com/file/d/1J2FkThSkuDtenXdN3njtM6yfoTaK2wZo/view?usp=drive_link" TargetMode="External"/><Relationship Id="rId94" Type="http://schemas.openxmlformats.org/officeDocument/2006/relationships/hyperlink" Target="https://drive.google.com/file/d/1fyjvXKlLnuRXyKvi8Nota0oXBJG31rHH/view?usp=drive_link" TargetMode="External"/><Relationship Id="rId97" Type="http://schemas.openxmlformats.org/officeDocument/2006/relationships/hyperlink" Target="https://drive.google.com/file/d/1J2FkThSkuDtenXdN3njtM6yfoTaK2wZo/view?usp=drive_link" TargetMode="External"/><Relationship Id="rId96" Type="http://schemas.openxmlformats.org/officeDocument/2006/relationships/hyperlink" Target="https://drive.google.com/file/d/1mFrZ1NIQb294i5NwkmcfxmE2QIXI9-W9/view?usp=drive_link" TargetMode="External"/><Relationship Id="rId99" Type="http://schemas.openxmlformats.org/officeDocument/2006/relationships/hyperlink" Target="https://drive.google.com/file/d/1J2FkThSkuDtenXdN3njtM6yfoTaK2wZo/view?usp=drive_link" TargetMode="External"/><Relationship Id="rId98" Type="http://schemas.openxmlformats.org/officeDocument/2006/relationships/hyperlink" Target="https://drive.google.com/file/d/1PS-PJ9wEMw_62qzVWyjfQ2gAQ3C6sp5j/view?usp=drive_link" TargetMode="External"/><Relationship Id="rId91" Type="http://schemas.openxmlformats.org/officeDocument/2006/relationships/hyperlink" Target="https://drive.google.com/file/d/1J2FkThSkuDtenXdN3njtM6yfoTaK2wZo/view?usp=drive_link" TargetMode="External"/><Relationship Id="rId90" Type="http://schemas.openxmlformats.org/officeDocument/2006/relationships/hyperlink" Target="https://drive.google.com/file/d/1pF87jkti1MRLegBuKlJT6G5Xpg7tthrk/view?usp=drive_link" TargetMode="External"/><Relationship Id="rId93" Type="http://schemas.openxmlformats.org/officeDocument/2006/relationships/hyperlink" Target="https://drive.google.com/file/d/1J2FkThSkuDtenXdN3njtM6yfoTaK2wZo/view?usp=drive_link" TargetMode="External"/><Relationship Id="rId92" Type="http://schemas.openxmlformats.org/officeDocument/2006/relationships/hyperlink" Target="https://drive.google.com/file/d/1rEKB2gjTJey5rA3SOmuGckuX_CsW3REj/view?usp=drive_link" TargetMode="External"/><Relationship Id="rId118" Type="http://schemas.openxmlformats.org/officeDocument/2006/relationships/hyperlink" Target="https://drive.google.com/file/d/1lOvrIYVe1f3HrpL6phgFAkwNDf6dMmWI/view?usp=drive_link" TargetMode="External"/><Relationship Id="rId239" Type="http://schemas.openxmlformats.org/officeDocument/2006/relationships/hyperlink" Target="https://drive.google.com/file/d/1b_7nb13AHAga-Bfnqtqtrz_oka_qWhRJ/view?usp=drive_link" TargetMode="External"/><Relationship Id="rId117" Type="http://schemas.openxmlformats.org/officeDocument/2006/relationships/hyperlink" Target="https://drive.google.com/file/d/1s1TEM0kn8ySahqUkoegI70IqAnYD7S8e/view?usp=drive_link" TargetMode="External"/><Relationship Id="rId238" Type="http://schemas.openxmlformats.org/officeDocument/2006/relationships/hyperlink" Target="https://drive.google.com/file/d/189ZJGScss5aWCVQbwxXxccUoKBKtGDTj/view?usp=drive_link" TargetMode="External"/><Relationship Id="rId359" Type="http://schemas.openxmlformats.org/officeDocument/2006/relationships/hyperlink" Target="https://drive.google.com/file/d/1Wo_ToQc3qi9wLdFGSWa5NQNUHGT5ABN0/view?usp=drive_link" TargetMode="External"/><Relationship Id="rId116" Type="http://schemas.openxmlformats.org/officeDocument/2006/relationships/hyperlink" Target="https://drive.google.com/file/d/1X7SW5hxb4zK5JHVmD_FT_7-gzaVGd2PT/view?usp=drive_link" TargetMode="External"/><Relationship Id="rId237" Type="http://schemas.openxmlformats.org/officeDocument/2006/relationships/hyperlink" Target="https://drive.google.com/file/d/1b_7nb13AHAga-Bfnqtqtrz_oka_qWhRJ/view?usp=drive_link" TargetMode="External"/><Relationship Id="rId358" Type="http://schemas.openxmlformats.org/officeDocument/2006/relationships/hyperlink" Target="https://drive.google.com/file/d/1sVG1hv9UQtR8U07ut5b49xEnYcOZtwPS/view?usp=drive_link" TargetMode="External"/><Relationship Id="rId115" Type="http://schemas.openxmlformats.org/officeDocument/2006/relationships/hyperlink" Target="https://drive.google.com/file/d/1J2FkThSkuDtenXdN3njtM6yfoTaK2wZo/view?usp=drive_link" TargetMode="External"/><Relationship Id="rId236" Type="http://schemas.openxmlformats.org/officeDocument/2006/relationships/hyperlink" Target="https://drive.google.com/file/d/18zk2CSTDxmSBv5-n9ZADlOLq_CuOMW30/view?usp=drive_link" TargetMode="External"/><Relationship Id="rId357" Type="http://schemas.openxmlformats.org/officeDocument/2006/relationships/hyperlink" Target="https://drive.google.com/file/d/18GS592r9LSQb3Glg_oIpWLxmVx-LokN3/view?usp=drive_link" TargetMode="External"/><Relationship Id="rId119" Type="http://schemas.openxmlformats.org/officeDocument/2006/relationships/hyperlink" Target="https://drive.google.com/file/d/1s1TEM0kn8ySahqUkoegI70IqAnYD7S8e/view?usp=drive_link" TargetMode="External"/><Relationship Id="rId110" Type="http://schemas.openxmlformats.org/officeDocument/2006/relationships/hyperlink" Target="https://drive.google.com/file/d/1Hk1gZhVhOLn2WNdr1Aq6jquO0oTIPT7I/view?usp=drive_link" TargetMode="External"/><Relationship Id="rId231" Type="http://schemas.openxmlformats.org/officeDocument/2006/relationships/hyperlink" Target="https://drive.google.com/file/d/1b_7nb13AHAga-Bfnqtqtrz_oka_qWhRJ/view?usp=drive_link" TargetMode="External"/><Relationship Id="rId352" Type="http://schemas.openxmlformats.org/officeDocument/2006/relationships/hyperlink" Target="https://drive.google.com/file/d/1xzxw4QpZ5Oel0aa1IFCkYi3RHs5ve-kw/view?usp=drive_link" TargetMode="External"/><Relationship Id="rId230" Type="http://schemas.openxmlformats.org/officeDocument/2006/relationships/hyperlink" Target="https://drive.google.com/file/d/1Ed_yCB0jS1PEImk8YmRoHZmHlGAPVDuV/view?usp=drive_link" TargetMode="External"/><Relationship Id="rId351" Type="http://schemas.openxmlformats.org/officeDocument/2006/relationships/hyperlink" Target="https://drive.google.com/file/d/1UDGuhI1KSRGb5lM5CSC8Sb1OQ-g1aJBp/view?usp=drive_link" TargetMode="External"/><Relationship Id="rId350" Type="http://schemas.openxmlformats.org/officeDocument/2006/relationships/hyperlink" Target="https://drive.google.com/file/d/13bVbt--Sqe5UmvKQGx9-UEQOlIYj7eUr/view?usp=drive_link" TargetMode="External"/><Relationship Id="rId114" Type="http://schemas.openxmlformats.org/officeDocument/2006/relationships/hyperlink" Target="https://drive.google.com/file/d/1g8VMbEJfmEVjR7CDigZMa-SiDhGhvkla/view?usp=drive_link" TargetMode="External"/><Relationship Id="rId235" Type="http://schemas.openxmlformats.org/officeDocument/2006/relationships/hyperlink" Target="https://drive.google.com/file/d/1b_7nb13AHAga-Bfnqtqtrz_oka_qWhRJ/view?usp=drive_link" TargetMode="External"/><Relationship Id="rId356" Type="http://schemas.openxmlformats.org/officeDocument/2006/relationships/hyperlink" Target="https://drive.google.com/file/d/1nFyKMYXf3wtNMwt42CCvFprMarWOxx9d/view?usp=drive_link" TargetMode="External"/><Relationship Id="rId113" Type="http://schemas.openxmlformats.org/officeDocument/2006/relationships/hyperlink" Target="https://drive.google.com/file/d/1J2FkThSkuDtenXdN3njtM6yfoTaK2wZo/view?usp=drive_link" TargetMode="External"/><Relationship Id="rId234" Type="http://schemas.openxmlformats.org/officeDocument/2006/relationships/hyperlink" Target="https://drive.google.com/file/d/1KkZNh_mcDC4bFWzO_gm7PKDBg1wQJDId/view?usp=drive_link" TargetMode="External"/><Relationship Id="rId355" Type="http://schemas.openxmlformats.org/officeDocument/2006/relationships/hyperlink" Target="https://drive.google.com/file/d/1McBt7QxsEMMUm9Gn9w-vJPJTjXEVihH8/view?usp=drive_link" TargetMode="External"/><Relationship Id="rId112" Type="http://schemas.openxmlformats.org/officeDocument/2006/relationships/hyperlink" Target="https://drive.google.com/file/d/1W0katpc5O8PFa92e9BUV-31eITDh6cet/view?usp=drive_link" TargetMode="External"/><Relationship Id="rId233" Type="http://schemas.openxmlformats.org/officeDocument/2006/relationships/hyperlink" Target="https://drive.google.com/file/d/1b_7nb13AHAga-Bfnqtqtrz_oka_qWhRJ/view?usp=drive_link" TargetMode="External"/><Relationship Id="rId354" Type="http://schemas.openxmlformats.org/officeDocument/2006/relationships/hyperlink" Target="https://drive.google.com/file/d/1xzxw4QpZ5Oel0aa1IFCkYi3RHs5ve-kw/view?usp=drive_link" TargetMode="External"/><Relationship Id="rId111" Type="http://schemas.openxmlformats.org/officeDocument/2006/relationships/hyperlink" Target="https://drive.google.com/file/d/1J2FkThSkuDtenXdN3njtM6yfoTaK2wZo/view?usp=drive_link" TargetMode="External"/><Relationship Id="rId232" Type="http://schemas.openxmlformats.org/officeDocument/2006/relationships/hyperlink" Target="https://drive.google.com/file/d/1_alCcFDs7_H9qnfsw0EqfrqzGocHG4mU/view?usp=drive_link" TargetMode="External"/><Relationship Id="rId353" Type="http://schemas.openxmlformats.org/officeDocument/2006/relationships/hyperlink" Target="https://drive.google.com/file/d/15gwOYySVY6OrOGpJpWwJkOqvkcpv_c-_/view?usp=drive_link" TargetMode="External"/><Relationship Id="rId305" Type="http://schemas.openxmlformats.org/officeDocument/2006/relationships/hyperlink" Target="https://drive.google.com/file/d/1Fpz3dFib5NehAihl7J0l166tA4aWG-ZU/view?usp=drive_link" TargetMode="External"/><Relationship Id="rId304" Type="http://schemas.openxmlformats.org/officeDocument/2006/relationships/hyperlink" Target="https://drive.google.com/file/d/1hMSCR0jCdWORIMFc6VKBZkHlir_vURGR/view?usp=drive_link" TargetMode="External"/><Relationship Id="rId303" Type="http://schemas.openxmlformats.org/officeDocument/2006/relationships/hyperlink" Target="https://drive.google.com/file/d/1Fpz3dFib5NehAihl7J0l166tA4aWG-ZU/view?usp=drive_link" TargetMode="External"/><Relationship Id="rId302" Type="http://schemas.openxmlformats.org/officeDocument/2006/relationships/hyperlink" Target="https://drive.google.com/file/d/1W3_dIhFM5zVLxAcWeWzS_E3ZobgD-fth/view?usp=drive_link" TargetMode="External"/><Relationship Id="rId309" Type="http://schemas.openxmlformats.org/officeDocument/2006/relationships/hyperlink" Target="https://drive.google.com/file/d/1Fpz3dFib5NehAihl7J0l166tA4aWG-ZU/view?usp=drive_link" TargetMode="External"/><Relationship Id="rId308" Type="http://schemas.openxmlformats.org/officeDocument/2006/relationships/hyperlink" Target="https://drive.google.com/file/d/1FiZPVxtSVLBuO414l9rOAgehTII-lAID/view?usp=drive_link" TargetMode="External"/><Relationship Id="rId307" Type="http://schemas.openxmlformats.org/officeDocument/2006/relationships/hyperlink" Target="https://drive.google.com/file/d/1Fpz3dFib5NehAihl7J0l166tA4aWG-ZU/view?usp=drive_link" TargetMode="External"/><Relationship Id="rId306" Type="http://schemas.openxmlformats.org/officeDocument/2006/relationships/hyperlink" Target="https://drive.google.com/file/d/1ie7t8zCEipNQs3PnceiMSo8XTzrNIDxg/view?usp=drive_link" TargetMode="External"/><Relationship Id="rId301" Type="http://schemas.openxmlformats.org/officeDocument/2006/relationships/hyperlink" Target="https://drive.google.com/file/d/1Fpz3dFib5NehAihl7J0l166tA4aWG-ZU/view?usp=drive_link" TargetMode="External"/><Relationship Id="rId300" Type="http://schemas.openxmlformats.org/officeDocument/2006/relationships/hyperlink" Target="https://drive.google.com/file/d/17F2sI3hzwMQlSYx5zTly_mEcsMrjpzmX/view?usp=drive_link" TargetMode="External"/><Relationship Id="rId206" Type="http://schemas.openxmlformats.org/officeDocument/2006/relationships/hyperlink" Target="https://drive.google.com/file/d/1StzpL08tsvSRO66dblTE1HX2K6Bn-iDW/view?usp=drive_link" TargetMode="External"/><Relationship Id="rId327" Type="http://schemas.openxmlformats.org/officeDocument/2006/relationships/hyperlink" Target="https://drive.google.com/file/d/1R9QtikfbDeq_B40E_a7i29ha0ZN62XoI/view?usp=drive_link" TargetMode="External"/><Relationship Id="rId205" Type="http://schemas.openxmlformats.org/officeDocument/2006/relationships/hyperlink" Target="https://drive.google.com/file/d/17-HsDiimzzS3msDq_UVnI4qGTKQdZuJV/view?usp=drive_link" TargetMode="External"/><Relationship Id="rId326" Type="http://schemas.openxmlformats.org/officeDocument/2006/relationships/hyperlink" Target="https://drive.google.com/file/d/18_oa633dsSqccDT6cjfPpXjOMRA9o58M/view?usp=drive_link" TargetMode="External"/><Relationship Id="rId204" Type="http://schemas.openxmlformats.org/officeDocument/2006/relationships/hyperlink" Target="https://drive.google.com/file/d/1_zGOZDVjnbcDYXLSNtIA6-9bxSDnNtS_/view?usp=drive_link" TargetMode="External"/><Relationship Id="rId325" Type="http://schemas.openxmlformats.org/officeDocument/2006/relationships/hyperlink" Target="https://drive.google.com/file/d/1R9QtikfbDeq_B40E_a7i29ha0ZN62XoI/view?usp=drive_link" TargetMode="External"/><Relationship Id="rId203" Type="http://schemas.openxmlformats.org/officeDocument/2006/relationships/hyperlink" Target="https://drive.google.com/file/d/17-HsDiimzzS3msDq_UVnI4qGTKQdZuJV/view?usp=drive_link" TargetMode="External"/><Relationship Id="rId324" Type="http://schemas.openxmlformats.org/officeDocument/2006/relationships/hyperlink" Target="https://drive.google.com/file/d/1K1JGWeuKgmlfryNfb1ZEh3dWpMg6hP3j/view?usp=drive_link" TargetMode="External"/><Relationship Id="rId209" Type="http://schemas.openxmlformats.org/officeDocument/2006/relationships/hyperlink" Target="https://drive.google.com/file/d/17-HsDiimzzS3msDq_UVnI4qGTKQdZuJV/view?usp=drive_link" TargetMode="External"/><Relationship Id="rId208" Type="http://schemas.openxmlformats.org/officeDocument/2006/relationships/hyperlink" Target="https://drive.google.com/file/d/1E8WxMPKAIHA5rueLHx4zeeFcvzFrjKst/view?usp=drive_link" TargetMode="External"/><Relationship Id="rId329" Type="http://schemas.openxmlformats.org/officeDocument/2006/relationships/hyperlink" Target="https://drive.google.com/file/d/1I8-y5zXxAGWkdcNXJrLAOoFin48yLUZl/view?usp=drive_link" TargetMode="External"/><Relationship Id="rId207" Type="http://schemas.openxmlformats.org/officeDocument/2006/relationships/hyperlink" Target="https://drive.google.com/file/d/17-HsDiimzzS3msDq_UVnI4qGTKQdZuJV/view?usp=drive_link" TargetMode="External"/><Relationship Id="rId328" Type="http://schemas.openxmlformats.org/officeDocument/2006/relationships/hyperlink" Target="https://drive.google.com/file/d/1q64wt2RihmfZnADQjR-onURVHTYv1GAO/view?usp=drive_link" TargetMode="External"/><Relationship Id="rId202" Type="http://schemas.openxmlformats.org/officeDocument/2006/relationships/hyperlink" Target="https://drive.google.com/file/d/1lwKvNCy6i556Wivs0r3PtBTa1CIOxp11/view?usp=drive_link" TargetMode="External"/><Relationship Id="rId323" Type="http://schemas.openxmlformats.org/officeDocument/2006/relationships/hyperlink" Target="https://drive.google.com/file/d/1R9QtikfbDeq_B40E_a7i29ha0ZN62XoI/view?usp=drive_link" TargetMode="External"/><Relationship Id="rId201" Type="http://schemas.openxmlformats.org/officeDocument/2006/relationships/hyperlink" Target="https://drive.google.com/file/d/17-HsDiimzzS3msDq_UVnI4qGTKQdZuJV/view?usp=drive_link" TargetMode="External"/><Relationship Id="rId322" Type="http://schemas.openxmlformats.org/officeDocument/2006/relationships/hyperlink" Target="https://drive.google.com/file/d/1ji-lABusSlxMftx07nzoygpJGMjgAJzq/view?usp=drive_link" TargetMode="External"/><Relationship Id="rId200" Type="http://schemas.openxmlformats.org/officeDocument/2006/relationships/hyperlink" Target="https://drive.google.com/file/d/10MPeOFmIzEJ3gzm8Ev9r9X4ekOxalQqp/view?usp=drive_link" TargetMode="External"/><Relationship Id="rId321" Type="http://schemas.openxmlformats.org/officeDocument/2006/relationships/hyperlink" Target="https://drive.google.com/file/d/1R9QtikfbDeq_B40E_a7i29ha0ZN62XoI/view?usp=drive_link" TargetMode="External"/><Relationship Id="rId320" Type="http://schemas.openxmlformats.org/officeDocument/2006/relationships/hyperlink" Target="https://drive.google.com/file/d/1ujN24Pm-XAUz0N45d3Sba4P5cCrCnGFx/view?usp=drive_link" TargetMode="External"/><Relationship Id="rId316" Type="http://schemas.openxmlformats.org/officeDocument/2006/relationships/hyperlink" Target="https://drive.google.com/file/d/1DIF9SUubMKmOFJPuFeGxKWbdgGCUFlj8/view?usp=drive_link" TargetMode="External"/><Relationship Id="rId315" Type="http://schemas.openxmlformats.org/officeDocument/2006/relationships/hyperlink" Target="https://drive.google.com/file/d/1R9QtikfbDeq_B40E_a7i29ha0ZN62XoI/view?usp=drive_link" TargetMode="External"/><Relationship Id="rId314" Type="http://schemas.openxmlformats.org/officeDocument/2006/relationships/hyperlink" Target="https://drive.google.com/file/d/1nEz5AB976-9d0Gp1SQhn9GVtcGuR2Wck/view?usp=drive_link" TargetMode="External"/><Relationship Id="rId313" Type="http://schemas.openxmlformats.org/officeDocument/2006/relationships/hyperlink" Target="https://drive.google.com/file/d/1Fpz3dFib5NehAihl7J0l166tA4aWG-ZU/view?usp=drive_link" TargetMode="External"/><Relationship Id="rId319" Type="http://schemas.openxmlformats.org/officeDocument/2006/relationships/hyperlink" Target="https://drive.google.com/file/d/1R9QtikfbDeq_B40E_a7i29ha0ZN62XoI/view?usp=drive_link" TargetMode="External"/><Relationship Id="rId318" Type="http://schemas.openxmlformats.org/officeDocument/2006/relationships/hyperlink" Target="https://drive.google.com/file/d/1KLZXbkTNd2J5fQOr2v4fmSvzaYC7M0xM/view?usp=drive_link" TargetMode="External"/><Relationship Id="rId317" Type="http://schemas.openxmlformats.org/officeDocument/2006/relationships/hyperlink" Target="https://drive.google.com/file/d/1R9QtikfbDeq_B40E_a7i29ha0ZN62XoI/view?usp=drive_link" TargetMode="External"/><Relationship Id="rId312" Type="http://schemas.openxmlformats.org/officeDocument/2006/relationships/hyperlink" Target="https://drive.google.com/file/d/1hnIrmW4apMqH4GKYnp7lRzgxZgNp81OF/view?usp=drive_link" TargetMode="External"/><Relationship Id="rId311" Type="http://schemas.openxmlformats.org/officeDocument/2006/relationships/hyperlink" Target="https://drive.google.com/file/d/1Fpz3dFib5NehAihl7J0l166tA4aWG-ZU/view?usp=drive_link" TargetMode="External"/><Relationship Id="rId310" Type="http://schemas.openxmlformats.org/officeDocument/2006/relationships/hyperlink" Target="https://drive.google.com/file/d/1UJ0iao66JMmQF1TheG72pTa0gViRidf7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3" width="24.25"/>
    <col customWidth="1" min="4" max="4" width="24.0"/>
    <col customWidth="1" min="5" max="5" width="28.63"/>
    <col customWidth="1" min="6" max="6" width="26.63"/>
    <col customWidth="1" min="7" max="7" width="63.75"/>
    <col customWidth="1" min="8" max="8" width="22.88"/>
    <col customWidth="1" min="9" max="9" width="24.0"/>
    <col customWidth="1" min="10" max="10" width="36.75"/>
    <col customWidth="1" min="11" max="11" width="47.63"/>
    <col customWidth="1" min="12" max="12" width="24.63"/>
    <col customWidth="1" min="13" max="13" width="29.63"/>
    <col customWidth="1" min="14" max="14" width="22.25"/>
  </cols>
  <sheetData>
    <row r="1" ht="22.5" customHeigh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4" t="s">
        <v>10</v>
      </c>
      <c r="L1" s="5" t="s">
        <v>11</v>
      </c>
      <c r="M1" s="6" t="s">
        <v>12</v>
      </c>
      <c r="N1" s="7" t="s">
        <v>13</v>
      </c>
    </row>
    <row r="2" ht="90.0" customHeight="1">
      <c r="A2" s="8">
        <v>1.0</v>
      </c>
      <c r="B2" s="9" t="s">
        <v>14</v>
      </c>
      <c r="C2" s="10" t="s">
        <v>15</v>
      </c>
      <c r="D2" s="11" t="str">
        <f>IFERROR(__xludf.DUMMYFUNCTION("IMAGE(""https://drive.google.com/uc?export=view&amp;id="" &amp; REGEXEXTRACT(C2, ""d/(.+)/""))"),"")</f>
        <v/>
      </c>
      <c r="E2" s="12" t="s">
        <v>16</v>
      </c>
      <c r="F2" s="13" t="s">
        <v>17</v>
      </c>
      <c r="G2" s="14" t="s">
        <v>18</v>
      </c>
      <c r="H2" s="14" t="s">
        <v>19</v>
      </c>
      <c r="I2" s="8" t="s">
        <v>20</v>
      </c>
      <c r="J2" s="9" t="s">
        <v>21</v>
      </c>
      <c r="K2" s="4" t="str">
        <f t="shared" ref="K2:K3" si="1">"Nazwa  d x D/D1 x H/H1  (Materiał)" &amp; CHAR(10) &amp; F2 &amp; "  70,00 x 78,60/75,60 x 5,00/1,00  (PU)"</f>
        <v>Nazwa  d x D/D1 x H/H1  (Materiał)
W01  70,00 x 78,60/75,60 x 5,00/1,00  (PU)</v>
      </c>
      <c r="L2" s="11" t="str">
        <f>IFERROR(__xludf.DUMMYFUNCTION("IMAGE(""https://drive.google.com/uc?export=view&amp;id="" &amp; REGEXEXTRACT(M2, ""d/(.+)/""))"),"")</f>
        <v/>
      </c>
      <c r="M2" s="15" t="s">
        <v>22</v>
      </c>
      <c r="N2" s="4" t="s">
        <v>23</v>
      </c>
      <c r="R2" s="16"/>
    </row>
    <row r="3" ht="90.0" customHeight="1">
      <c r="A3" s="8">
        <v>2.0</v>
      </c>
      <c r="B3" s="9" t="s">
        <v>24</v>
      </c>
      <c r="C3" s="17" t="s">
        <v>25</v>
      </c>
      <c r="D3" s="11" t="str">
        <f>IFERROR(__xludf.DUMMYFUNCTION("IMAGE(""https://drive.google.com/uc?export=view&amp;id="" &amp; REGEXEXTRACT(C3, ""d/(.+)/""))"),"")</f>
        <v/>
      </c>
      <c r="E3" s="12" t="s">
        <v>16</v>
      </c>
      <c r="F3" s="13" t="s">
        <v>26</v>
      </c>
      <c r="G3" s="14" t="s">
        <v>27</v>
      </c>
      <c r="H3" s="14" t="s">
        <v>19</v>
      </c>
      <c r="I3" s="8" t="s">
        <v>20</v>
      </c>
      <c r="J3" s="9" t="s">
        <v>21</v>
      </c>
      <c r="K3" s="4" t="str">
        <f t="shared" si="1"/>
        <v>Nazwa  d x D/D1 x H/H1  (Materiał)
W01_A  70,00 x 78,60/75,60 x 5,00/1,00  (PU)</v>
      </c>
      <c r="L3" s="11" t="str">
        <f>IFERROR(__xludf.DUMMYFUNCTION("IMAGE(""https://drive.google.com/uc?export=view&amp;id="" &amp; REGEXEXTRACT(M3, ""d/(.+)/""))"),"")</f>
        <v/>
      </c>
      <c r="M3" s="15" t="s">
        <v>22</v>
      </c>
      <c r="N3" s="4" t="s">
        <v>23</v>
      </c>
      <c r="R3" s="16"/>
    </row>
    <row r="4" ht="90.0" customHeight="1">
      <c r="A4" s="8">
        <v>3.0</v>
      </c>
      <c r="B4" s="9" t="s">
        <v>28</v>
      </c>
      <c r="C4" s="10" t="s">
        <v>29</v>
      </c>
      <c r="D4" s="11" t="str">
        <f>IFERROR(__xludf.DUMMYFUNCTION("IMAGE(""https://drive.google.com/uc?export=view&amp;id="" &amp; REGEXEXTRACT(C4, ""d/(.+)/""))"),"")</f>
        <v/>
      </c>
      <c r="E4" s="12" t="s">
        <v>16</v>
      </c>
      <c r="F4" s="13" t="s">
        <v>30</v>
      </c>
      <c r="G4" s="14" t="s">
        <v>27</v>
      </c>
      <c r="H4" s="14" t="s">
        <v>19</v>
      </c>
      <c r="I4" s="8" t="s">
        <v>20</v>
      </c>
      <c r="J4" s="9" t="s">
        <v>31</v>
      </c>
      <c r="K4" s="4" t="str">
        <f t="shared" ref="K4:K6" si="2">"Nazwa  d x D/D1 x H  (Materiał)" &amp; CHAR(10) &amp; F4 &amp; "  70,00 x 78,60/75,60 x 5,00  (PU)"</f>
        <v>Nazwa  d x D/D1 x H  (Materiał)
W02_A  70,00 x 78,60/75,60 x 5,00  (PU)</v>
      </c>
      <c r="L4" s="11" t="str">
        <f>IFERROR(__xludf.DUMMYFUNCTION("IMAGE(""https://drive.google.com/uc?export=view&amp;id="" &amp; REGEXEXTRACT(M4, ""d/(.+)/""))"),"")</f>
        <v/>
      </c>
      <c r="M4" s="15" t="s">
        <v>32</v>
      </c>
      <c r="N4" s="4" t="s">
        <v>33</v>
      </c>
      <c r="R4" s="16"/>
    </row>
    <row r="5" ht="90.0" customHeight="1">
      <c r="A5" s="8">
        <v>4.0</v>
      </c>
      <c r="B5" s="9" t="s">
        <v>34</v>
      </c>
      <c r="C5" s="10" t="s">
        <v>35</v>
      </c>
      <c r="D5" s="11" t="str">
        <f>IFERROR(__xludf.DUMMYFUNCTION("IMAGE(""https://drive.google.com/uc?export=view&amp;id="" &amp; REGEXEXTRACT(C5, ""d/(.+)/""))"),"")</f>
        <v/>
      </c>
      <c r="E5" s="12" t="s">
        <v>16</v>
      </c>
      <c r="F5" s="13" t="s">
        <v>36</v>
      </c>
      <c r="G5" s="14" t="s">
        <v>18</v>
      </c>
      <c r="H5" s="14" t="s">
        <v>19</v>
      </c>
      <c r="I5" s="8" t="s">
        <v>20</v>
      </c>
      <c r="J5" s="9" t="s">
        <v>31</v>
      </c>
      <c r="K5" s="4" t="str">
        <f t="shared" si="2"/>
        <v>Nazwa  d x D/D1 x H  (Materiał)
W02  70,00 x 78,60/75,60 x 5,00  (PU)</v>
      </c>
      <c r="L5" s="11" t="str">
        <f>IFERROR(__xludf.DUMMYFUNCTION("IMAGE(""https://drive.google.com/uc?export=view&amp;id="" &amp; REGEXEXTRACT(M5, ""d/(.+)/""))"),"")</f>
        <v/>
      </c>
      <c r="M5" s="15" t="s">
        <v>32</v>
      </c>
      <c r="N5" s="4" t="s">
        <v>33</v>
      </c>
      <c r="R5" s="16"/>
    </row>
    <row r="6" ht="90.0" customHeight="1">
      <c r="A6" s="8">
        <v>5.0</v>
      </c>
      <c r="B6" s="9" t="s">
        <v>37</v>
      </c>
      <c r="C6" s="10" t="s">
        <v>38</v>
      </c>
      <c r="D6" s="11" t="str">
        <f>IFERROR(__xludf.DUMMYFUNCTION("IMAGE(""https://drive.google.com/uc?export=view&amp;id="" &amp; REGEXEXTRACT(C6, ""d/(.+)/""))"),"")</f>
        <v/>
      </c>
      <c r="E6" s="12" t="s">
        <v>16</v>
      </c>
      <c r="F6" s="13" t="s">
        <v>39</v>
      </c>
      <c r="G6" s="14" t="s">
        <v>18</v>
      </c>
      <c r="H6" s="14" t="s">
        <v>19</v>
      </c>
      <c r="I6" s="8" t="s">
        <v>20</v>
      </c>
      <c r="J6" s="9" t="s">
        <v>31</v>
      </c>
      <c r="K6" s="4" t="str">
        <f t="shared" si="2"/>
        <v>Nazwa  d x D/D1 x H  (Materiał)
W02_B  70,00 x 78,60/75,60 x 5,00  (PU)</v>
      </c>
      <c r="L6" s="11" t="str">
        <f>IFERROR(__xludf.DUMMYFUNCTION("IMAGE(""https://drive.google.com/uc?export=view&amp;id="" &amp; REGEXEXTRACT(M6, ""d/(.+)/""))"),"")</f>
        <v/>
      </c>
      <c r="M6" s="15" t="s">
        <v>32</v>
      </c>
      <c r="N6" s="4" t="s">
        <v>33</v>
      </c>
      <c r="R6" s="16"/>
    </row>
    <row r="7" ht="90.0" customHeight="1">
      <c r="A7" s="8">
        <v>6.0</v>
      </c>
      <c r="B7" s="9" t="s">
        <v>40</v>
      </c>
      <c r="C7" s="10" t="s">
        <v>41</v>
      </c>
      <c r="D7" s="11" t="str">
        <f>IFERROR(__xludf.DUMMYFUNCTION("IMAGE(""https://drive.google.com/uc?export=view&amp;id="" &amp; REGEXEXTRACT(C7, ""d/(.+)/""))"),"")</f>
        <v/>
      </c>
      <c r="E7" s="12" t="s">
        <v>16</v>
      </c>
      <c r="F7" s="13" t="s">
        <v>42</v>
      </c>
      <c r="G7" s="14" t="s">
        <v>43</v>
      </c>
      <c r="H7" s="14" t="s">
        <v>44</v>
      </c>
      <c r="I7" s="8" t="s">
        <v>20</v>
      </c>
      <c r="J7" s="9" t="s">
        <v>45</v>
      </c>
      <c r="K7" s="4" t="str">
        <f>"Nazwa  d x D x H  (Materiał)" &amp; CHAR(10) &amp; F7 &amp; "  70,00 x 79,00 x 5,00  (PU + POM)"</f>
        <v>Nazwa  d x D x H  (Materiał)
W03  70,00 x 79,00 x 5,00  (PU + POM)</v>
      </c>
      <c r="L7" s="11" t="str">
        <f>IFERROR(__xludf.DUMMYFUNCTION("IMAGE(""https://drive.google.com/uc?export=view&amp;id="" &amp; REGEXEXTRACT(M7, ""d/(.+)/""))"),"")</f>
        <v/>
      </c>
      <c r="M7" s="15" t="s">
        <v>46</v>
      </c>
      <c r="N7" s="4" t="s">
        <v>47</v>
      </c>
    </row>
    <row r="8" ht="90.0" customHeight="1">
      <c r="A8" s="8">
        <v>7.0</v>
      </c>
      <c r="B8" s="9" t="s">
        <v>48</v>
      </c>
      <c r="C8" s="10" t="s">
        <v>49</v>
      </c>
      <c r="D8" s="11" t="str">
        <f>IFERROR(__xludf.DUMMYFUNCTION("IMAGE(""https://drive.google.com/uc?export=view&amp;id="" &amp; REGEXEXTRACT(C8, ""d/(.+)/""))"),"")</f>
        <v/>
      </c>
      <c r="E8" s="12" t="s">
        <v>16</v>
      </c>
      <c r="F8" s="13" t="s">
        <v>50</v>
      </c>
      <c r="G8" s="14" t="s">
        <v>18</v>
      </c>
      <c r="H8" s="14" t="s">
        <v>19</v>
      </c>
      <c r="I8" s="8" t="s">
        <v>20</v>
      </c>
      <c r="J8" s="9" t="s">
        <v>21</v>
      </c>
      <c r="K8" s="4" t="str">
        <f t="shared" ref="K8:K9" si="3">"Nazwa  d x D/D1 x H/H1  (Materiał)" &amp; CHAR(10) &amp; F8 &amp; "  70,00 x 78,60/75,60 x 5,00/1,00  (PU)"</f>
        <v>Nazwa  d x D/D1 x H/H1  (Materiał)
W04  70,00 x 78,60/75,60 x 5,00/1,00  (PU)</v>
      </c>
      <c r="L8" s="11" t="str">
        <f>IFERROR(__xludf.DUMMYFUNCTION("IMAGE(""https://drive.google.com/uc?export=view&amp;id="" &amp; REGEXEXTRACT(M8, ""d/(.+)/""))"),"")</f>
        <v/>
      </c>
      <c r="M8" s="15" t="s">
        <v>22</v>
      </c>
      <c r="N8" s="4" t="s">
        <v>23</v>
      </c>
      <c r="R8" s="16"/>
    </row>
    <row r="9" ht="90.0" customHeight="1">
      <c r="A9" s="8">
        <v>8.0</v>
      </c>
      <c r="B9" s="9" t="s">
        <v>51</v>
      </c>
      <c r="C9" s="10" t="s">
        <v>52</v>
      </c>
      <c r="D9" s="11" t="str">
        <f>IFERROR(__xludf.DUMMYFUNCTION("IMAGE(""https://drive.google.com/uc?export=view&amp;id="" &amp; REGEXEXTRACT(C9, ""d/(.+)/""))"),"")</f>
        <v/>
      </c>
      <c r="E9" s="12" t="s">
        <v>16</v>
      </c>
      <c r="F9" s="13" t="s">
        <v>53</v>
      </c>
      <c r="G9" s="14" t="s">
        <v>27</v>
      </c>
      <c r="H9" s="14" t="s">
        <v>19</v>
      </c>
      <c r="I9" s="8" t="s">
        <v>20</v>
      </c>
      <c r="J9" s="9" t="s">
        <v>21</v>
      </c>
      <c r="K9" s="4" t="str">
        <f t="shared" si="3"/>
        <v>Nazwa  d x D/D1 x H/H1  (Materiał)
W04_A  70,00 x 78,60/75,60 x 5,00/1,00  (PU)</v>
      </c>
      <c r="L9" s="11" t="str">
        <f>IFERROR(__xludf.DUMMYFUNCTION("IMAGE(""https://drive.google.com/uc?export=view&amp;id="" &amp; REGEXEXTRACT(M9, ""d/(.+)/""))"),"")</f>
        <v/>
      </c>
      <c r="M9" s="15" t="s">
        <v>22</v>
      </c>
      <c r="N9" s="4" t="s">
        <v>23</v>
      </c>
    </row>
    <row r="10" ht="90.0" customHeight="1">
      <c r="A10" s="8">
        <v>9.0</v>
      </c>
      <c r="B10" s="9" t="s">
        <v>54</v>
      </c>
      <c r="C10" s="10" t="s">
        <v>55</v>
      </c>
      <c r="D10" s="11" t="str">
        <f>IFERROR(__xludf.DUMMYFUNCTION("IMAGE(""https://drive.google.com/uc?export=view&amp;id="" &amp; REGEXEXTRACT(C10, ""d/(.+)/""))"),"")</f>
        <v/>
      </c>
      <c r="E10" s="12" t="s">
        <v>16</v>
      </c>
      <c r="F10" s="13" t="s">
        <v>56</v>
      </c>
      <c r="G10" s="14" t="s">
        <v>18</v>
      </c>
      <c r="H10" s="14" t="s">
        <v>19</v>
      </c>
      <c r="I10" s="8" t="s">
        <v>20</v>
      </c>
      <c r="J10" s="9" t="s">
        <v>31</v>
      </c>
      <c r="K10" s="4" t="str">
        <f t="shared" ref="K10:K13" si="4">"Nazwa  d x D/D1 x H  (Materiał)" &amp; CHAR(10) &amp; F10 &amp; "  70,00 x 78,60/75,60 x 5,00  (PU)"</f>
        <v>Nazwa  d x D/D1 x H  (Materiał)
W05  70,00 x 78,60/75,60 x 5,00  (PU)</v>
      </c>
      <c r="L10" s="11" t="str">
        <f>IFERROR(__xludf.DUMMYFUNCTION("IMAGE(""https://drive.google.com/uc?export=view&amp;id="" &amp; REGEXEXTRACT(M10, ""d/(.+)/""))"),"")</f>
        <v/>
      </c>
      <c r="M10" s="15" t="s">
        <v>32</v>
      </c>
      <c r="N10" s="4" t="s">
        <v>33</v>
      </c>
    </row>
    <row r="11" ht="90.0" customHeight="1">
      <c r="A11" s="8">
        <v>10.0</v>
      </c>
      <c r="B11" s="9" t="s">
        <v>57</v>
      </c>
      <c r="C11" s="10" t="s">
        <v>58</v>
      </c>
      <c r="D11" s="11" t="str">
        <f>IFERROR(__xludf.DUMMYFUNCTION("IMAGE(""https://drive.google.com/uc?export=view&amp;id="" &amp; REGEXEXTRACT(C11, ""d/(.+)/""))"),"")</f>
        <v/>
      </c>
      <c r="E11" s="12" t="s">
        <v>16</v>
      </c>
      <c r="F11" s="13" t="s">
        <v>59</v>
      </c>
      <c r="G11" s="14" t="s">
        <v>27</v>
      </c>
      <c r="H11" s="14" t="s">
        <v>19</v>
      </c>
      <c r="I11" s="8" t="s">
        <v>20</v>
      </c>
      <c r="J11" s="9" t="s">
        <v>31</v>
      </c>
      <c r="K11" s="4" t="str">
        <f t="shared" si="4"/>
        <v>Nazwa  d x D/D1 x H  (Materiał)
W05_A  70,00 x 78,60/75,60 x 5,00  (PU)</v>
      </c>
      <c r="L11" s="11" t="str">
        <f>IFERROR(__xludf.DUMMYFUNCTION("IMAGE(""https://drive.google.com/uc?export=view&amp;id="" &amp; REGEXEXTRACT(M11, ""d/(.+)/""))"),"")</f>
        <v/>
      </c>
      <c r="M11" s="15" t="s">
        <v>32</v>
      </c>
      <c r="N11" s="4" t="s">
        <v>33</v>
      </c>
      <c r="R11" s="18"/>
    </row>
    <row r="12" ht="90.0" customHeight="1">
      <c r="A12" s="8">
        <v>11.0</v>
      </c>
      <c r="B12" s="9" t="s">
        <v>60</v>
      </c>
      <c r="C12" s="10" t="s">
        <v>61</v>
      </c>
      <c r="D12" s="11" t="str">
        <f>IFERROR(__xludf.DUMMYFUNCTION("IMAGE(""https://drive.google.com/uc?export=view&amp;id="" &amp; REGEXEXTRACT(C12, ""d/(.+)/""))"),"")</f>
        <v/>
      </c>
      <c r="E12" s="12" t="s">
        <v>16</v>
      </c>
      <c r="F12" s="13" t="s">
        <v>62</v>
      </c>
      <c r="G12" s="14" t="s">
        <v>18</v>
      </c>
      <c r="H12" s="14" t="s">
        <v>19</v>
      </c>
      <c r="I12" s="8" t="s">
        <v>20</v>
      </c>
      <c r="J12" s="9" t="s">
        <v>31</v>
      </c>
      <c r="K12" s="4" t="str">
        <f t="shared" si="4"/>
        <v>Nazwa  d x D/D1 x H  (Materiał)
W05_B  70,00 x 78,60/75,60 x 5,00  (PU)</v>
      </c>
      <c r="L12" s="11" t="str">
        <f>IFERROR(__xludf.DUMMYFUNCTION("IMAGE(""https://drive.google.com/uc?export=view&amp;id="" &amp; REGEXEXTRACT(M12, ""d/(.+)/""))"),"")</f>
        <v/>
      </c>
      <c r="M12" s="15" t="s">
        <v>32</v>
      </c>
      <c r="N12" s="4" t="s">
        <v>33</v>
      </c>
    </row>
    <row r="13" ht="90.0" customHeight="1">
      <c r="A13" s="8">
        <v>12.0</v>
      </c>
      <c r="B13" s="9" t="s">
        <v>63</v>
      </c>
      <c r="C13" s="10" t="s">
        <v>64</v>
      </c>
      <c r="D13" s="11" t="str">
        <f>IFERROR(__xludf.DUMMYFUNCTION("IMAGE(""https://drive.google.com/uc?export=view&amp;id="" &amp; REGEXEXTRACT(C13, ""d/(.+)/""))"),"")</f>
        <v/>
      </c>
      <c r="E13" s="12" t="s">
        <v>16</v>
      </c>
      <c r="F13" s="13" t="s">
        <v>65</v>
      </c>
      <c r="G13" s="14" t="s">
        <v>66</v>
      </c>
      <c r="H13" s="14" t="s">
        <v>19</v>
      </c>
      <c r="I13" s="8" t="s">
        <v>20</v>
      </c>
      <c r="J13" s="9" t="s">
        <v>31</v>
      </c>
      <c r="K13" s="4" t="str">
        <f t="shared" si="4"/>
        <v>Nazwa  d x D/D1 x H  (Materiał)
W07  70,00 x 78,60/75,60 x 5,00  (PU)</v>
      </c>
      <c r="L13" s="11" t="str">
        <f>IFERROR(__xludf.DUMMYFUNCTION("IMAGE(""https://drive.google.com/uc?export=view&amp;id="" &amp; REGEXEXTRACT(M13, ""d/(.+)/""))"),"")</f>
        <v/>
      </c>
      <c r="M13" s="15" t="s">
        <v>32</v>
      </c>
      <c r="N13" s="4" t="s">
        <v>33</v>
      </c>
    </row>
    <row r="14" ht="90.0" customHeight="1">
      <c r="A14" s="8">
        <v>13.0</v>
      </c>
      <c r="B14" s="9" t="s">
        <v>67</v>
      </c>
      <c r="C14" s="10" t="s">
        <v>68</v>
      </c>
      <c r="D14" s="11" t="str">
        <f>IFERROR(__xludf.DUMMYFUNCTION("IMAGE(""https://drive.google.com/uc?export=view&amp;id="" &amp; REGEXEXTRACT(C14, ""d/(.+)/""))"),"")</f>
        <v/>
      </c>
      <c r="E14" s="12" t="s">
        <v>16</v>
      </c>
      <c r="F14" s="13" t="s">
        <v>69</v>
      </c>
      <c r="G14" s="14" t="s">
        <v>66</v>
      </c>
      <c r="H14" s="14" t="s">
        <v>19</v>
      </c>
      <c r="I14" s="8" t="s">
        <v>20</v>
      </c>
      <c r="J14" s="9" t="s">
        <v>70</v>
      </c>
      <c r="K14" s="4" t="str">
        <f t="shared" ref="K14:K15" si="5">"Nazwa  d x D/D1 x H/H1  (Materiał)" &amp; CHAR(10) &amp; F14 &amp; "  70,00 x 78,60/75,60 x 3,00/10,00  (PU)"</f>
        <v>Nazwa  d x D/D1 x H/H1  (Materiał)
W08  70,00 x 78,60/75,60 x 3,00/10,00  (PU)</v>
      </c>
      <c r="L14" s="11" t="str">
        <f>IFERROR(__xludf.DUMMYFUNCTION("IMAGE(""https://drive.google.com/uc?export=view&amp;id="" &amp; REGEXEXTRACT(M14, ""d/(.+)/""))"),"")</f>
        <v/>
      </c>
      <c r="M14" s="15" t="s">
        <v>32</v>
      </c>
      <c r="N14" s="4" t="s">
        <v>33</v>
      </c>
    </row>
    <row r="15" ht="90.0" customHeight="1">
      <c r="A15" s="8">
        <v>14.0</v>
      </c>
      <c r="B15" s="9" t="s">
        <v>71</v>
      </c>
      <c r="C15" s="10" t="s">
        <v>72</v>
      </c>
      <c r="D15" s="11" t="str">
        <f>IFERROR(__xludf.DUMMYFUNCTION("IMAGE(""https://drive.google.com/uc?export=view&amp;id="" &amp; REGEXEXTRACT(C15, ""d/(.+)/""))"),"")</f>
        <v/>
      </c>
      <c r="E15" s="12" t="s">
        <v>16</v>
      </c>
      <c r="F15" s="13" t="s">
        <v>73</v>
      </c>
      <c r="G15" s="14" t="s">
        <v>66</v>
      </c>
      <c r="H15" s="14" t="s">
        <v>19</v>
      </c>
      <c r="I15" s="8" t="s">
        <v>20</v>
      </c>
      <c r="J15" s="9" t="s">
        <v>70</v>
      </c>
      <c r="K15" s="4" t="str">
        <f t="shared" si="5"/>
        <v>Nazwa  d x D/D1 x H/H1  (Materiał)
W08_B  70,00 x 78,60/75,60 x 3,00/10,00  (PU)</v>
      </c>
      <c r="L15" s="11" t="str">
        <f>IFERROR(__xludf.DUMMYFUNCTION("IMAGE(""https://drive.google.com/uc?export=view&amp;id="" &amp; REGEXEXTRACT(M15, ""d/(.+)/""))"),"")</f>
        <v/>
      </c>
      <c r="M15" s="15" t="s">
        <v>32</v>
      </c>
      <c r="N15" s="4" t="s">
        <v>33</v>
      </c>
    </row>
    <row r="16" ht="90.0" customHeight="1">
      <c r="A16" s="8">
        <v>15.0</v>
      </c>
      <c r="B16" s="9" t="s">
        <v>74</v>
      </c>
      <c r="C16" s="10" t="s">
        <v>75</v>
      </c>
      <c r="D16" s="11" t="str">
        <f>IFERROR(__xludf.DUMMYFUNCTION("IMAGE(""https://drive.google.com/uc?export=view&amp;id="" &amp; REGEXEXTRACT(C16, ""d/(.+)/""))"),"")</f>
        <v/>
      </c>
      <c r="E16" s="12" t="s">
        <v>16</v>
      </c>
      <c r="F16" s="13" t="s">
        <v>76</v>
      </c>
      <c r="G16" s="14" t="s">
        <v>18</v>
      </c>
      <c r="H16" s="14" t="s">
        <v>19</v>
      </c>
      <c r="I16" s="8" t="s">
        <v>20</v>
      </c>
      <c r="J16" s="9" t="s">
        <v>31</v>
      </c>
      <c r="K16" s="4" t="str">
        <f t="shared" ref="K16:K18" si="6">"Nazwa  d x D/D1 x H  (Materiał)" &amp; CHAR(10) &amp; F16 &amp; "  70,00 x 78,60/75,60 x 5,00  (PU)"</f>
        <v>Nazwa  d x D/D1 x H  (Materiał)
W09  70,00 x 78,60/75,60 x 5,00  (PU)</v>
      </c>
      <c r="L16" s="11" t="str">
        <f>IFERROR(__xludf.DUMMYFUNCTION("IMAGE(""https://drive.google.com/uc?export=view&amp;id="" &amp; REGEXEXTRACT(M16, ""d/(.+)/""))"),"")</f>
        <v/>
      </c>
      <c r="M16" s="15" t="s">
        <v>32</v>
      </c>
      <c r="N16" s="4" t="s">
        <v>33</v>
      </c>
    </row>
    <row r="17" ht="90.0" customHeight="1">
      <c r="A17" s="8">
        <v>16.0</v>
      </c>
      <c r="B17" s="9" t="s">
        <v>77</v>
      </c>
      <c r="C17" s="10" t="s">
        <v>78</v>
      </c>
      <c r="D17" s="11" t="str">
        <f>IFERROR(__xludf.DUMMYFUNCTION("IMAGE(""https://drive.google.com/uc?export=view&amp;id="" &amp; REGEXEXTRACT(C17, ""d/(.+)/""))"),"")</f>
        <v/>
      </c>
      <c r="E17" s="12" t="s">
        <v>16</v>
      </c>
      <c r="F17" s="13" t="s">
        <v>79</v>
      </c>
      <c r="G17" s="14" t="s">
        <v>18</v>
      </c>
      <c r="H17" s="14" t="s">
        <v>19</v>
      </c>
      <c r="I17" s="8" t="s">
        <v>20</v>
      </c>
      <c r="J17" s="9" t="s">
        <v>31</v>
      </c>
      <c r="K17" s="4" t="str">
        <f t="shared" si="6"/>
        <v>Nazwa  d x D/D1 x H  (Materiał)
W10  70,00 x 78,60/75,60 x 5,00  (PU)</v>
      </c>
      <c r="L17" s="11" t="str">
        <f>IFERROR(__xludf.DUMMYFUNCTION("IMAGE(""https://drive.google.com/uc?export=view&amp;id="" &amp; REGEXEXTRACT(M17, ""d/(.+)/""))"),"")</f>
        <v/>
      </c>
      <c r="M17" s="15" t="s">
        <v>32</v>
      </c>
      <c r="N17" s="4" t="s">
        <v>33</v>
      </c>
    </row>
    <row r="18" ht="90.0" customHeight="1">
      <c r="A18" s="8">
        <v>17.0</v>
      </c>
      <c r="B18" s="9" t="s">
        <v>80</v>
      </c>
      <c r="C18" s="10" t="s">
        <v>81</v>
      </c>
      <c r="D18" s="11" t="str">
        <f>IFERROR(__xludf.DUMMYFUNCTION("IMAGE(""https://drive.google.com/uc?export=view&amp;id="" &amp; REGEXEXTRACT(C18, ""d/(.+)/""))"),"")</f>
        <v/>
      </c>
      <c r="E18" s="12" t="s">
        <v>16</v>
      </c>
      <c r="F18" s="13" t="s">
        <v>82</v>
      </c>
      <c r="G18" s="14" t="s">
        <v>83</v>
      </c>
      <c r="H18" s="14" t="s">
        <v>19</v>
      </c>
      <c r="I18" s="8" t="s">
        <v>84</v>
      </c>
      <c r="J18" s="9" t="s">
        <v>31</v>
      </c>
      <c r="K18" s="4" t="str">
        <f t="shared" si="6"/>
        <v>Nazwa  d x D/D1 x H  (Materiał)
W11  70,00 x 78,60/75,60 x 5,00  (PU)</v>
      </c>
      <c r="L18" s="11" t="str">
        <f>IFERROR(__xludf.DUMMYFUNCTION("IMAGE(""https://drive.google.com/uc?export=view&amp;id="" &amp; REGEXEXTRACT(M18, ""d/(.+)/""))"),"")</f>
        <v/>
      </c>
      <c r="M18" s="15" t="s">
        <v>32</v>
      </c>
      <c r="N18" s="4" t="s">
        <v>33</v>
      </c>
    </row>
    <row r="19" ht="90.0" customHeight="1">
      <c r="A19" s="8">
        <v>18.0</v>
      </c>
      <c r="B19" s="9" t="s">
        <v>85</v>
      </c>
      <c r="C19" s="10" t="s">
        <v>86</v>
      </c>
      <c r="D19" s="11" t="str">
        <f>IFERROR(__xludf.DUMMYFUNCTION("IMAGE(""https://drive.google.com/uc?export=view&amp;id="" &amp; REGEXEXTRACT(C19, ""d/(.+)/""))"),"")</f>
        <v/>
      </c>
      <c r="E19" s="12" t="s">
        <v>16</v>
      </c>
      <c r="F19" s="13" t="s">
        <v>87</v>
      </c>
      <c r="G19" s="14" t="s">
        <v>88</v>
      </c>
      <c r="H19" s="14" t="s">
        <v>19</v>
      </c>
      <c r="I19" s="8" t="s">
        <v>84</v>
      </c>
      <c r="J19" s="9" t="s">
        <v>21</v>
      </c>
      <c r="K19" s="4" t="str">
        <f t="shared" ref="K19:K22" si="7">"Nazwa  d x D/D1 x H/H1  (Materiał)" &amp; CHAR(10) &amp; F19 &amp; "  70,00 x 78,60/75,60 x 5,00/1,00  (PU)"</f>
        <v>Nazwa  d x D/D1 x H/H1  (Materiał)
W11_A  70,00 x 78,60/75,60 x 5,00/1,00  (PU)</v>
      </c>
      <c r="L19" s="11" t="str">
        <f>IFERROR(__xludf.DUMMYFUNCTION("IMAGE(""https://drive.google.com/uc?export=view&amp;id="" &amp; REGEXEXTRACT(M19, ""d/(.+)/""))"),"")</f>
        <v/>
      </c>
      <c r="M19" s="15" t="s">
        <v>22</v>
      </c>
      <c r="N19" s="4" t="s">
        <v>23</v>
      </c>
    </row>
    <row r="20" ht="90.0" customHeight="1">
      <c r="A20" s="8">
        <v>19.0</v>
      </c>
      <c r="B20" s="9" t="s">
        <v>89</v>
      </c>
      <c r="C20" s="10" t="s">
        <v>90</v>
      </c>
      <c r="D20" s="11" t="str">
        <f>IFERROR(__xludf.DUMMYFUNCTION("IMAGE(""https://drive.google.com/uc?export=view&amp;id="" &amp; REGEXEXTRACT(C20, ""d/(.+)/""))"),"")</f>
        <v/>
      </c>
      <c r="E20" s="12" t="s">
        <v>16</v>
      </c>
      <c r="F20" s="13" t="s">
        <v>91</v>
      </c>
      <c r="G20" s="14" t="s">
        <v>18</v>
      </c>
      <c r="H20" s="14" t="s">
        <v>19</v>
      </c>
      <c r="I20" s="8" t="s">
        <v>20</v>
      </c>
      <c r="J20" s="9" t="s">
        <v>21</v>
      </c>
      <c r="K20" s="4" t="str">
        <f t="shared" si="7"/>
        <v>Nazwa  d x D/D1 x H/H1  (Materiał)
W12  70,00 x 78,60/75,60 x 5,00/1,00  (PU)</v>
      </c>
      <c r="L20" s="11" t="str">
        <f>IFERROR(__xludf.DUMMYFUNCTION("IMAGE(""https://drive.google.com/uc?export=view&amp;id="" &amp; REGEXEXTRACT(M20, ""d/(.+)/""))"),"")</f>
        <v/>
      </c>
      <c r="M20" s="15" t="s">
        <v>22</v>
      </c>
      <c r="N20" s="4" t="s">
        <v>23</v>
      </c>
    </row>
    <row r="21" ht="90.0" customHeight="1">
      <c r="A21" s="8">
        <v>20.0</v>
      </c>
      <c r="B21" s="9" t="s">
        <v>92</v>
      </c>
      <c r="C21" s="10" t="s">
        <v>93</v>
      </c>
      <c r="D21" s="11" t="str">
        <f>IFERROR(__xludf.DUMMYFUNCTION("IMAGE(""https://drive.google.com/uc?export=view&amp;id="" &amp; REGEXEXTRACT(C21, ""d/(.+)/""))"),"")</f>
        <v/>
      </c>
      <c r="E21" s="12" t="s">
        <v>16</v>
      </c>
      <c r="F21" s="13" t="s">
        <v>94</v>
      </c>
      <c r="G21" s="14" t="s">
        <v>95</v>
      </c>
      <c r="H21" s="14" t="s">
        <v>19</v>
      </c>
      <c r="I21" s="8" t="s">
        <v>84</v>
      </c>
      <c r="J21" s="9" t="s">
        <v>21</v>
      </c>
      <c r="K21" s="4" t="str">
        <f t="shared" si="7"/>
        <v>Nazwa  d x D/D1 x H/H1  (Materiał)
W12_A  70,00 x 78,60/75,60 x 5,00/1,00  (PU)</v>
      </c>
      <c r="L21" s="11" t="str">
        <f>IFERROR(__xludf.DUMMYFUNCTION("IMAGE(""https://drive.google.com/uc?export=view&amp;id="" &amp; REGEXEXTRACT(M21, ""d/(.+)/""))"),"")</f>
        <v/>
      </c>
      <c r="M21" s="15" t="s">
        <v>22</v>
      </c>
      <c r="N21" s="4" t="s">
        <v>23</v>
      </c>
    </row>
    <row r="22" ht="90.0" customHeight="1">
      <c r="A22" s="8">
        <v>21.0</v>
      </c>
      <c r="B22" s="9" t="s">
        <v>96</v>
      </c>
      <c r="C22" s="10" t="s">
        <v>97</v>
      </c>
      <c r="D22" s="11" t="str">
        <f>IFERROR(__xludf.DUMMYFUNCTION("IMAGE(""https://drive.google.com/uc?export=view&amp;id="" &amp; REGEXEXTRACT(C22, ""d/(.+)/""))"),"")</f>
        <v/>
      </c>
      <c r="E22" s="12" t="s">
        <v>16</v>
      </c>
      <c r="F22" s="13" t="s">
        <v>98</v>
      </c>
      <c r="G22" s="14" t="s">
        <v>27</v>
      </c>
      <c r="H22" s="14" t="s">
        <v>19</v>
      </c>
      <c r="I22" s="8" t="s">
        <v>20</v>
      </c>
      <c r="J22" s="9" t="s">
        <v>21</v>
      </c>
      <c r="K22" s="4" t="str">
        <f t="shared" si="7"/>
        <v>Nazwa  d x D/D1 x H/H1  (Materiał)
W12_B  70,00 x 78,60/75,60 x 5,00/1,00  (PU)</v>
      </c>
      <c r="L22" s="11" t="str">
        <f>IFERROR(__xludf.DUMMYFUNCTION("IMAGE(""https://drive.google.com/uc?export=view&amp;id="" &amp; REGEXEXTRACT(M22, ""d/(.+)/""))"),"")</f>
        <v/>
      </c>
      <c r="M22" s="15" t="s">
        <v>22</v>
      </c>
      <c r="N22" s="4" t="s">
        <v>23</v>
      </c>
    </row>
    <row r="23" ht="90.0" customHeight="1">
      <c r="A23" s="8">
        <v>22.0</v>
      </c>
      <c r="B23" s="9" t="s">
        <v>99</v>
      </c>
      <c r="C23" s="10" t="s">
        <v>100</v>
      </c>
      <c r="D23" s="11" t="str">
        <f>IFERROR(__xludf.DUMMYFUNCTION("IMAGE(""https://drive.google.com/uc?export=view&amp;id="" &amp; REGEXEXTRACT(C23, ""d/(.+)/""))"),"")</f>
        <v/>
      </c>
      <c r="E23" s="12" t="s">
        <v>16</v>
      </c>
      <c r="F23" s="13" t="s">
        <v>101</v>
      </c>
      <c r="G23" s="14" t="s">
        <v>102</v>
      </c>
      <c r="H23" s="14" t="s">
        <v>103</v>
      </c>
      <c r="I23" s="8" t="s">
        <v>20</v>
      </c>
      <c r="J23" s="9" t="s">
        <v>45</v>
      </c>
      <c r="K23" s="4" t="str">
        <f>"Nazwa  d x D x H  (Materiał)" &amp; CHAR(10) &amp; F23 &amp; "  20,00 x 35,00 x 2,00  (PTFE)"</f>
        <v>Nazwa  d x D x H  (Materiał)
W13  20,00 x 35,00 x 2,00  (PTFE)</v>
      </c>
      <c r="L23" s="11" t="str">
        <f>IFERROR(__xludf.DUMMYFUNCTION("IMAGE(""https://drive.google.com/uc?export=view&amp;id="" &amp; REGEXEXTRACT(M23, ""d/(.+)/""))"),"")</f>
        <v/>
      </c>
      <c r="M23" s="15" t="s">
        <v>46</v>
      </c>
      <c r="N23" s="4" t="s">
        <v>47</v>
      </c>
    </row>
    <row r="24" ht="90.0" customHeight="1">
      <c r="A24" s="8">
        <v>23.0</v>
      </c>
      <c r="B24" s="9" t="s">
        <v>104</v>
      </c>
      <c r="C24" s="10" t="s">
        <v>105</v>
      </c>
      <c r="D24" s="11" t="str">
        <f>IFERROR(__xludf.DUMMYFUNCTION("IMAGE(""https://drive.google.com/uc?export=view&amp;id="" &amp; REGEXEXTRACT(C24, ""d/(.+)/""))"),"")</f>
        <v/>
      </c>
      <c r="E24" s="12" t="s">
        <v>16</v>
      </c>
      <c r="F24" s="13" t="s">
        <v>106</v>
      </c>
      <c r="G24" s="14" t="s">
        <v>107</v>
      </c>
      <c r="H24" s="14" t="s">
        <v>19</v>
      </c>
      <c r="I24" s="8" t="s">
        <v>84</v>
      </c>
      <c r="J24" s="9" t="s">
        <v>45</v>
      </c>
      <c r="K24" s="4" t="str">
        <f>"Nazwa  d x D x H  (Materiał)" &amp; CHAR(10) &amp; F24 &amp; "  20,00 x 35,00 x 2,00  (PU)"</f>
        <v>Nazwa  d x D x H  (Materiał)
W17  20,00 x 35,00 x 2,00  (PU)</v>
      </c>
      <c r="L24" s="11" t="str">
        <f>IFERROR(__xludf.DUMMYFUNCTION("IMAGE(""https://drive.google.com/uc?export=view&amp;id="" &amp; REGEXEXTRACT(M24, ""d/(.+)/""))"),"")</f>
        <v/>
      </c>
      <c r="M24" s="15" t="s">
        <v>46</v>
      </c>
      <c r="N24" s="4" t="s">
        <v>47</v>
      </c>
    </row>
    <row r="25" ht="90.0" customHeight="1">
      <c r="A25" s="8">
        <v>24.0</v>
      </c>
      <c r="B25" s="9" t="s">
        <v>108</v>
      </c>
      <c r="C25" s="10" t="s">
        <v>109</v>
      </c>
      <c r="D25" s="11" t="str">
        <f>IFERROR(__xludf.DUMMYFUNCTION("IMAGE(""https://drive.google.com/uc?export=view&amp;id="" &amp; REGEXEXTRACT(C25, ""d/(.+)/""))"),"")</f>
        <v/>
      </c>
      <c r="E25" s="12" t="s">
        <v>16</v>
      </c>
      <c r="F25" s="13" t="s">
        <v>110</v>
      </c>
      <c r="G25" s="19" t="s">
        <v>111</v>
      </c>
      <c r="H25" s="14" t="s">
        <v>19</v>
      </c>
      <c r="I25" s="8" t="s">
        <v>20</v>
      </c>
      <c r="J25" s="9" t="s">
        <v>31</v>
      </c>
      <c r="K25" s="4" t="str">
        <f>"Nazwa  d x D/D1 x H  (Materiał)" &amp; CHAR(10) &amp; F25 &amp; "  70,00 x 78,60/75,60 x 5,00  (PU)"</f>
        <v>Nazwa  d x D/D1 x H  (Materiał)
W18  70,00 x 78,60/75,60 x 5,00  (PU)</v>
      </c>
      <c r="L25" s="11" t="str">
        <f>IFERROR(__xludf.DUMMYFUNCTION("IMAGE(""https://drive.google.com/uc?export=view&amp;id="" &amp; REGEXEXTRACT(M25, ""d/(.+)/""))"),"")</f>
        <v/>
      </c>
      <c r="M25" s="15" t="s">
        <v>32</v>
      </c>
      <c r="N25" s="4" t="s">
        <v>33</v>
      </c>
    </row>
    <row r="26" ht="90.0" customHeight="1">
      <c r="A26" s="8">
        <v>25.0</v>
      </c>
      <c r="B26" s="9" t="s">
        <v>112</v>
      </c>
      <c r="C26" s="10" t="s">
        <v>113</v>
      </c>
      <c r="D26" s="11" t="str">
        <f>IFERROR(__xludf.DUMMYFUNCTION("IMAGE(""https://drive.google.com/uc?export=view&amp;id="" &amp; REGEXEXTRACT(C26, ""d/(.+)/""))"),"")</f>
        <v/>
      </c>
      <c r="E26" s="12" t="s">
        <v>16</v>
      </c>
      <c r="F26" s="13" t="s">
        <v>114</v>
      </c>
      <c r="G26" s="14" t="s">
        <v>115</v>
      </c>
      <c r="H26" s="14" t="s">
        <v>116</v>
      </c>
      <c r="I26" s="8" t="s">
        <v>20</v>
      </c>
      <c r="J26" s="9" t="s">
        <v>31</v>
      </c>
      <c r="K26" s="4" t="str">
        <f t="shared" ref="K26:K29" si="8">"Nazwa  d x D/D1 x H  (Materiał)" &amp; CHAR(10) &amp; F26 &amp; "  70,00 x 78,60/75,60 x 5,00  (BR + NBR)"</f>
        <v>Nazwa  d x D/D1 x H  (Materiał)
W25  70,00 x 78,60/75,60 x 5,00  (BR + NBR)</v>
      </c>
      <c r="L26" s="11" t="str">
        <f>IFERROR(__xludf.DUMMYFUNCTION("IMAGE(""https://drive.google.com/uc?export=view&amp;id="" &amp; REGEXEXTRACT(M26, ""d/(.+)/""))"),"")</f>
        <v/>
      </c>
      <c r="M26" s="15" t="s">
        <v>32</v>
      </c>
      <c r="N26" s="4" t="s">
        <v>33</v>
      </c>
    </row>
    <row r="27" ht="90.0" customHeight="1">
      <c r="A27" s="8">
        <v>26.0</v>
      </c>
      <c r="B27" s="9" t="s">
        <v>117</v>
      </c>
      <c r="C27" s="11" t="s">
        <v>118</v>
      </c>
      <c r="D27" s="11" t="str">
        <f>IFERROR(__xludf.DUMMYFUNCTION("IMAGE(""https://drive.google.com/uc?export=view&amp;id="" &amp; REGEXEXTRACT(C27, ""d/(.+)/""))"),"")</f>
        <v/>
      </c>
      <c r="E27" s="12" t="s">
        <v>16</v>
      </c>
      <c r="F27" s="13" t="s">
        <v>119</v>
      </c>
      <c r="G27" s="14" t="s">
        <v>115</v>
      </c>
      <c r="H27" s="14" t="s">
        <v>116</v>
      </c>
      <c r="I27" s="8" t="s">
        <v>20</v>
      </c>
      <c r="J27" s="9" t="s">
        <v>31</v>
      </c>
      <c r="K27" s="4" t="str">
        <f t="shared" si="8"/>
        <v>Nazwa  d x D/D1 x H  (Materiał)
W27  70,00 x 78,60/75,60 x 5,00  (BR + NBR)</v>
      </c>
      <c r="L27" s="11" t="str">
        <f>IFERROR(__xludf.DUMMYFUNCTION("IMAGE(""https://drive.google.com/uc?export=view&amp;id="" &amp; REGEXEXTRACT(M27, ""d/(.+)/""))"),"")</f>
        <v/>
      </c>
      <c r="M27" s="15" t="s">
        <v>32</v>
      </c>
      <c r="N27" s="4" t="s">
        <v>33</v>
      </c>
    </row>
    <row r="28" ht="90.0" customHeight="1">
      <c r="A28" s="8">
        <v>27.0</v>
      </c>
      <c r="B28" s="9" t="s">
        <v>120</v>
      </c>
      <c r="C28" s="10" t="s">
        <v>121</v>
      </c>
      <c r="D28" s="11" t="str">
        <f>IFERROR(__xludf.DUMMYFUNCTION("IMAGE(""https://drive.google.com/uc?export=view&amp;id="" &amp; REGEXEXTRACT(C28, ""d/(.+)/""))"),"")</f>
        <v/>
      </c>
      <c r="E28" s="12" t="s">
        <v>16</v>
      </c>
      <c r="F28" s="13" t="s">
        <v>122</v>
      </c>
      <c r="G28" s="14" t="s">
        <v>115</v>
      </c>
      <c r="H28" s="14" t="s">
        <v>116</v>
      </c>
      <c r="I28" s="8" t="s">
        <v>20</v>
      </c>
      <c r="J28" s="9" t="s">
        <v>31</v>
      </c>
      <c r="K28" s="4" t="str">
        <f t="shared" si="8"/>
        <v>Nazwa  d x D/D1 x H  (Materiał)
W27_E2  70,00 x 78,60/75,60 x 5,00  (BR + NBR)</v>
      </c>
      <c r="L28" s="11" t="str">
        <f>IFERROR(__xludf.DUMMYFUNCTION("IMAGE(""https://drive.google.com/uc?export=view&amp;id="" &amp; REGEXEXTRACT(M28, ""d/(.+)/""))"),"")</f>
        <v/>
      </c>
      <c r="M28" s="15" t="s">
        <v>32</v>
      </c>
      <c r="N28" s="4" t="s">
        <v>33</v>
      </c>
    </row>
    <row r="29" ht="90.0" customHeight="1">
      <c r="A29" s="8">
        <v>28.0</v>
      </c>
      <c r="B29" s="9" t="s">
        <v>123</v>
      </c>
      <c r="C29" s="10" t="s">
        <v>124</v>
      </c>
      <c r="D29" s="11" t="str">
        <f>IFERROR(__xludf.DUMMYFUNCTION("IMAGE(""https://drive.google.com/uc?export=view&amp;id="" &amp; REGEXEXTRACT(C29, ""d/(.+)/""))"),"")</f>
        <v/>
      </c>
      <c r="E29" s="12" t="s">
        <v>16</v>
      </c>
      <c r="F29" s="13" t="s">
        <v>125</v>
      </c>
      <c r="G29" s="14" t="s">
        <v>115</v>
      </c>
      <c r="H29" s="14" t="s">
        <v>116</v>
      </c>
      <c r="I29" s="8" t="s">
        <v>20</v>
      </c>
      <c r="J29" s="9" t="s">
        <v>31</v>
      </c>
      <c r="K29" s="4" t="str">
        <f t="shared" si="8"/>
        <v>Nazwa  d x D/D1 x H  (Materiał)
W27_E5  70,00 x 78,60/75,60 x 5,00  (BR + NBR)</v>
      </c>
      <c r="L29" s="11" t="str">
        <f>IFERROR(__xludf.DUMMYFUNCTION("IMAGE(""https://drive.google.com/uc?export=view&amp;id="" &amp; REGEXEXTRACT(M29, ""d/(.+)/""))"),"")</f>
        <v/>
      </c>
      <c r="M29" s="15" t="s">
        <v>32</v>
      </c>
      <c r="N29" s="4" t="s">
        <v>33</v>
      </c>
    </row>
    <row r="30" ht="90.0" customHeight="1">
      <c r="A30" s="8">
        <v>29.0</v>
      </c>
      <c r="B30" s="9" t="s">
        <v>126</v>
      </c>
      <c r="C30" s="10" t="s">
        <v>127</v>
      </c>
      <c r="D30" s="11" t="str">
        <f>IFERROR(__xludf.DUMMYFUNCTION("IMAGE(""https://drive.google.com/uc?export=view&amp;id="" &amp; REGEXEXTRACT(C30, ""d/(.+)/""))"),"")</f>
        <v/>
      </c>
      <c r="E30" s="20" t="s">
        <v>128</v>
      </c>
      <c r="F30" s="13" t="s">
        <v>129</v>
      </c>
      <c r="G30" s="14" t="s">
        <v>130</v>
      </c>
      <c r="H30" s="14" t="s">
        <v>19</v>
      </c>
      <c r="I30" s="8" t="s">
        <v>131</v>
      </c>
      <c r="J30" s="9" t="s">
        <v>132</v>
      </c>
      <c r="K30" s="4" t="str">
        <f t="shared" ref="K30:K32" si="9">"Nazwa  d x D x H  (Materiał)" &amp; CHAR(10) &amp; F30 &amp; "  65,00 x 68,50 x 10,00  (PU)"</f>
        <v>Nazwa  d x D x H  (Materiał)
R01  65,00 x 68,50 x 10,00  (PU)</v>
      </c>
      <c r="L30" s="11" t="str">
        <f>IFERROR(__xludf.DUMMYFUNCTION("IMAGE(""https://drive.google.com/uc?export=view&amp;id="" &amp; REGEXEXTRACT(M30, ""d/(.+)/""))"),"")</f>
        <v/>
      </c>
      <c r="M30" s="21" t="s">
        <v>133</v>
      </c>
      <c r="N30" s="4" t="s">
        <v>134</v>
      </c>
    </row>
    <row r="31" ht="90.0" customHeight="1">
      <c r="A31" s="8">
        <v>30.0</v>
      </c>
      <c r="B31" s="9" t="s">
        <v>135</v>
      </c>
      <c r="C31" s="10" t="s">
        <v>136</v>
      </c>
      <c r="D31" s="11" t="str">
        <f>IFERROR(__xludf.DUMMYFUNCTION("IMAGE(""https://drive.google.com/uc?export=view&amp;id="" &amp; REGEXEXTRACT(C31, ""d/(.+)/""))"),"")</f>
        <v/>
      </c>
      <c r="E31" s="20" t="s">
        <v>128</v>
      </c>
      <c r="F31" s="13" t="s">
        <v>137</v>
      </c>
      <c r="G31" s="14" t="s">
        <v>138</v>
      </c>
      <c r="H31" s="14" t="s">
        <v>19</v>
      </c>
      <c r="I31" s="8" t="s">
        <v>131</v>
      </c>
      <c r="J31" s="9" t="s">
        <v>132</v>
      </c>
      <c r="K31" s="4" t="str">
        <f t="shared" si="9"/>
        <v>Nazwa  d x D x H  (Materiał)
R01_B  65,00 x 68,50 x 10,00  (PU)</v>
      </c>
      <c r="L31" s="11" t="str">
        <f>IFERROR(__xludf.DUMMYFUNCTION("IMAGE(""https://drive.google.com/uc?export=view&amp;id="" &amp; REGEXEXTRACT(M31, ""d/(.+)/""))"),"")</f>
        <v/>
      </c>
      <c r="M31" s="21" t="s">
        <v>133</v>
      </c>
      <c r="N31" s="4" t="s">
        <v>134</v>
      </c>
    </row>
    <row r="32" ht="90.0" customHeight="1">
      <c r="A32" s="8">
        <v>31.0</v>
      </c>
      <c r="B32" s="9" t="s">
        <v>139</v>
      </c>
      <c r="C32" s="10" t="s">
        <v>140</v>
      </c>
      <c r="D32" s="11" t="str">
        <f>IFERROR(__xludf.DUMMYFUNCTION("IMAGE(""https://drive.google.com/uc?export=view&amp;id="" &amp; REGEXEXTRACT(C32, ""d/(.+)/""))"),"")</f>
        <v/>
      </c>
      <c r="E32" s="20" t="s">
        <v>128</v>
      </c>
      <c r="F32" s="13" t="s">
        <v>141</v>
      </c>
      <c r="G32" s="14" t="s">
        <v>138</v>
      </c>
      <c r="H32" s="14" t="s">
        <v>19</v>
      </c>
      <c r="I32" s="8" t="s">
        <v>131</v>
      </c>
      <c r="J32" s="9" t="s">
        <v>132</v>
      </c>
      <c r="K32" s="4" t="str">
        <f t="shared" si="9"/>
        <v>Nazwa  d x D x H  (Materiał)
R01_C  65,00 x 68,50 x 10,00  (PU)</v>
      </c>
      <c r="L32" s="11" t="str">
        <f>IFERROR(__xludf.DUMMYFUNCTION("IMAGE(""https://drive.google.com/uc?export=view&amp;id="" &amp; REGEXEXTRACT(M32, ""d/(.+)/""))"),"")</f>
        <v/>
      </c>
      <c r="M32" s="21" t="s">
        <v>133</v>
      </c>
      <c r="N32" s="4" t="s">
        <v>134</v>
      </c>
    </row>
    <row r="33" ht="90.0" customHeight="1">
      <c r="A33" s="8">
        <v>32.0</v>
      </c>
      <c r="B33" s="9" t="s">
        <v>142</v>
      </c>
      <c r="C33" s="10" t="s">
        <v>143</v>
      </c>
      <c r="D33" s="11" t="str">
        <f>IFERROR(__xludf.DUMMYFUNCTION("IMAGE(""https://drive.google.com/uc?export=view&amp;id="" &amp; REGEXEXTRACT(C33, ""d/(.+)/""))"),"")</f>
        <v/>
      </c>
      <c r="E33" s="20" t="s">
        <v>128</v>
      </c>
      <c r="F33" s="13" t="s">
        <v>144</v>
      </c>
      <c r="G33" s="14" t="s">
        <v>145</v>
      </c>
      <c r="H33" s="14" t="s">
        <v>146</v>
      </c>
      <c r="I33" s="8" t="s">
        <v>131</v>
      </c>
      <c r="J33" s="9" t="s">
        <v>132</v>
      </c>
      <c r="K33" s="4" t="str">
        <f>"Nazwa  d x D x H  (Materiał)" &amp; CHAR(10) &amp; F33 &amp; "  65,00 x 68,50 x 10,00  (PU + BR)"</f>
        <v>Nazwa  d x D x H  (Materiał)
R01_TD  65,00 x 68,50 x 10,00  (PU + BR)</v>
      </c>
      <c r="L33" s="11" t="str">
        <f>IFERROR(__xludf.DUMMYFUNCTION("IMAGE(""https://drive.google.com/uc?export=view&amp;id="" &amp; REGEXEXTRACT(M33, ""d/(.+)/""))"),"")</f>
        <v/>
      </c>
      <c r="M33" s="21" t="s">
        <v>133</v>
      </c>
      <c r="N33" s="4" t="s">
        <v>134</v>
      </c>
    </row>
    <row r="34" ht="90.0" customHeight="1">
      <c r="A34" s="8">
        <v>33.0</v>
      </c>
      <c r="B34" s="9" t="s">
        <v>147</v>
      </c>
      <c r="C34" s="10" t="s">
        <v>148</v>
      </c>
      <c r="D34" s="11" t="str">
        <f>IFERROR(__xludf.DUMMYFUNCTION("IMAGE(""https://drive.google.com/uc?export=view&amp;id="" &amp; REGEXEXTRACT(C34, ""d/(.+)/""))"),"")</f>
        <v/>
      </c>
      <c r="E34" s="20" t="s">
        <v>128</v>
      </c>
      <c r="F34" s="13" t="s">
        <v>149</v>
      </c>
      <c r="G34" s="14" t="s">
        <v>150</v>
      </c>
      <c r="H34" s="14" t="s">
        <v>44</v>
      </c>
      <c r="I34" s="8" t="s">
        <v>151</v>
      </c>
      <c r="J34" s="9" t="s">
        <v>132</v>
      </c>
      <c r="K34" s="4" t="str">
        <f t="shared" ref="K34:K37" si="10">"Nazwa  d x D x H  (Materiał)" &amp; CHAR(10) &amp; F34 &amp; "  65,00 x 68,50 x 10,00  (PU + POM)"</f>
        <v>Nazwa  d x D x H  (Materiał)
R02  65,00 x 68,50 x 10,00  (PU + POM)</v>
      </c>
      <c r="L34" s="11" t="str">
        <f>IFERROR(__xludf.DUMMYFUNCTION("IMAGE(""https://drive.google.com/uc?export=view&amp;id="" &amp; REGEXEXTRACT(M34, ""d/(.+)/""))"),"")</f>
        <v/>
      </c>
      <c r="M34" s="21" t="s">
        <v>133</v>
      </c>
      <c r="N34" s="4" t="s">
        <v>134</v>
      </c>
    </row>
    <row r="35" ht="90.0" customHeight="1">
      <c r="A35" s="8">
        <v>34.0</v>
      </c>
      <c r="B35" s="9" t="s">
        <v>152</v>
      </c>
      <c r="C35" s="10" t="s">
        <v>153</v>
      </c>
      <c r="D35" s="11" t="str">
        <f>IFERROR(__xludf.DUMMYFUNCTION("IMAGE(""https://drive.google.com/uc?export=view&amp;id="" &amp; REGEXEXTRACT(C35, ""d/(.+)/""))"),"")</f>
        <v/>
      </c>
      <c r="E35" s="20" t="s">
        <v>128</v>
      </c>
      <c r="F35" s="13" t="s">
        <v>154</v>
      </c>
      <c r="G35" s="14" t="s">
        <v>150</v>
      </c>
      <c r="H35" s="14" t="s">
        <v>44</v>
      </c>
      <c r="I35" s="8" t="s">
        <v>151</v>
      </c>
      <c r="J35" s="9" t="s">
        <v>132</v>
      </c>
      <c r="K35" s="4" t="str">
        <f t="shared" si="10"/>
        <v>Nazwa  d x D x H  (Materiał)
R02_A  65,00 x 68,50 x 10,00  (PU + POM)</v>
      </c>
      <c r="L35" s="11" t="str">
        <f>IFERROR(__xludf.DUMMYFUNCTION("IMAGE(""https://drive.google.com/uc?export=view&amp;id="" &amp; REGEXEXTRACT(M35, ""d/(.+)/""))"),"")</f>
        <v/>
      </c>
      <c r="M35" s="21" t="s">
        <v>133</v>
      </c>
      <c r="N35" s="4" t="s">
        <v>134</v>
      </c>
    </row>
    <row r="36" ht="90.0" customHeight="1">
      <c r="A36" s="8">
        <v>35.0</v>
      </c>
      <c r="B36" s="9" t="s">
        <v>155</v>
      </c>
      <c r="C36" s="10" t="s">
        <v>156</v>
      </c>
      <c r="D36" s="11" t="str">
        <f>IFERROR(__xludf.DUMMYFUNCTION("IMAGE(""https://drive.google.com/uc?export=view&amp;id="" &amp; REGEXEXTRACT(C36, ""d/(.+)/""))"),"")</f>
        <v/>
      </c>
      <c r="E36" s="20" t="s">
        <v>128</v>
      </c>
      <c r="F36" s="13" t="s">
        <v>157</v>
      </c>
      <c r="G36" s="14" t="s">
        <v>150</v>
      </c>
      <c r="H36" s="14" t="s">
        <v>44</v>
      </c>
      <c r="I36" s="8" t="s">
        <v>151</v>
      </c>
      <c r="J36" s="9" t="s">
        <v>132</v>
      </c>
      <c r="K36" s="4" t="str">
        <f t="shared" si="10"/>
        <v>Nazwa  d x D x H  (Materiał)
R02_B  65,00 x 68,50 x 10,00  (PU + POM)</v>
      </c>
      <c r="L36" s="11" t="str">
        <f>IFERROR(__xludf.DUMMYFUNCTION("IMAGE(""https://drive.google.com/uc?export=view&amp;id="" &amp; REGEXEXTRACT(M36, ""d/(.+)/""))"),"")</f>
        <v/>
      </c>
      <c r="M36" s="21" t="s">
        <v>133</v>
      </c>
      <c r="N36" s="4" t="s">
        <v>134</v>
      </c>
    </row>
    <row r="37" ht="90.0" customHeight="1">
      <c r="A37" s="8">
        <v>36.0</v>
      </c>
      <c r="B37" s="9" t="s">
        <v>158</v>
      </c>
      <c r="C37" s="10" t="s">
        <v>159</v>
      </c>
      <c r="D37" s="11" t="str">
        <f>IFERROR(__xludf.DUMMYFUNCTION("IMAGE(""https://drive.google.com/uc?export=view&amp;id="" &amp; REGEXEXTRACT(C37, ""d/(.+)/""))"),"")</f>
        <v/>
      </c>
      <c r="E37" s="20" t="s">
        <v>128</v>
      </c>
      <c r="F37" s="13" t="s">
        <v>160</v>
      </c>
      <c r="G37" s="14" t="s">
        <v>150</v>
      </c>
      <c r="H37" s="14" t="s">
        <v>44</v>
      </c>
      <c r="I37" s="8" t="s">
        <v>131</v>
      </c>
      <c r="J37" s="9" t="s">
        <v>132</v>
      </c>
      <c r="K37" s="4" t="str">
        <f t="shared" si="10"/>
        <v>Nazwa  d x D x H  (Materiał)
R02_BS  65,00 x 68,50 x 10,00  (PU + POM)</v>
      </c>
      <c r="L37" s="11" t="str">
        <f>IFERROR(__xludf.DUMMYFUNCTION("IMAGE(""https://drive.google.com/uc?export=view&amp;id="" &amp; REGEXEXTRACT(M37, ""d/(.+)/""))"),"")</f>
        <v/>
      </c>
      <c r="M37" s="21" t="s">
        <v>133</v>
      </c>
      <c r="N37" s="4" t="s">
        <v>134</v>
      </c>
    </row>
    <row r="38" ht="90.0" customHeight="1">
      <c r="A38" s="8">
        <v>37.0</v>
      </c>
      <c r="B38" s="9" t="s">
        <v>161</v>
      </c>
      <c r="C38" s="10" t="s">
        <v>162</v>
      </c>
      <c r="D38" s="11" t="str">
        <f>IFERROR(__xludf.DUMMYFUNCTION("IMAGE(""https://drive.google.com/uc?export=view&amp;id="" &amp; REGEXEXTRACT(C38, ""d/(.+)/""))"),"")</f>
        <v/>
      </c>
      <c r="E38" s="20" t="s">
        <v>128</v>
      </c>
      <c r="F38" s="13" t="s">
        <v>163</v>
      </c>
      <c r="G38" s="14" t="s">
        <v>164</v>
      </c>
      <c r="H38" s="14" t="s">
        <v>165</v>
      </c>
      <c r="I38" s="8" t="s">
        <v>131</v>
      </c>
      <c r="J38" s="9" t="s">
        <v>132</v>
      </c>
      <c r="K38" s="4" t="str">
        <f t="shared" ref="K38:K39" si="11">"Nazwa  d x D x H  (Materiał)" &amp; CHAR(10) &amp; F38 &amp; "  65,00 x 68,50 x 10,00  (PU + NBR)"</f>
        <v>Nazwa  d x D x H  (Materiał)
R03  65,00 x 68,50 x 10,00  (PU + NBR)</v>
      </c>
      <c r="L38" s="11" t="str">
        <f>IFERROR(__xludf.DUMMYFUNCTION("IMAGE(""https://drive.google.com/uc?export=view&amp;id="" &amp; REGEXEXTRACT(M38, ""d/(.+)/""))"),"")</f>
        <v/>
      </c>
      <c r="M38" s="21" t="s">
        <v>133</v>
      </c>
      <c r="N38" s="4" t="s">
        <v>134</v>
      </c>
    </row>
    <row r="39" ht="90.0" customHeight="1">
      <c r="A39" s="8">
        <v>38.0</v>
      </c>
      <c r="B39" s="9" t="s">
        <v>166</v>
      </c>
      <c r="C39" s="10" t="s">
        <v>167</v>
      </c>
      <c r="D39" s="11" t="str">
        <f>IFERROR(__xludf.DUMMYFUNCTION("IMAGE(""https://drive.google.com/uc?export=view&amp;id="" &amp; REGEXEXTRACT(C39, ""d/(.+)/""))"),"")</f>
        <v/>
      </c>
      <c r="E39" s="20" t="s">
        <v>128</v>
      </c>
      <c r="F39" s="13" t="s">
        <v>168</v>
      </c>
      <c r="G39" s="14" t="s">
        <v>164</v>
      </c>
      <c r="H39" s="14" t="s">
        <v>165</v>
      </c>
      <c r="I39" s="8" t="s">
        <v>131</v>
      </c>
      <c r="J39" s="9" t="s">
        <v>132</v>
      </c>
      <c r="K39" s="4" t="str">
        <f t="shared" si="11"/>
        <v>Nazwa  d x D x H  (Materiał)
R03_A  65,00 x 68,50 x 10,00  (PU + NBR)</v>
      </c>
      <c r="L39" s="11" t="str">
        <f>IFERROR(__xludf.DUMMYFUNCTION("IMAGE(""https://drive.google.com/uc?export=view&amp;id="" &amp; REGEXEXTRACT(M39, ""d/(.+)/""))"),"")</f>
        <v/>
      </c>
      <c r="M39" s="21" t="s">
        <v>133</v>
      </c>
      <c r="N39" s="4" t="s">
        <v>134</v>
      </c>
    </row>
    <row r="40" ht="90.0" customHeight="1">
      <c r="A40" s="8">
        <v>39.0</v>
      </c>
      <c r="B40" s="9" t="s">
        <v>169</v>
      </c>
      <c r="C40" s="10" t="s">
        <v>170</v>
      </c>
      <c r="D40" s="11" t="str">
        <f>IFERROR(__xludf.DUMMYFUNCTION("IMAGE(""https://drive.google.com/uc?export=view&amp;id="" &amp; REGEXEXTRACT(C40, ""d/(.+)/""))"),"")</f>
        <v/>
      </c>
      <c r="E40" s="20" t="s">
        <v>128</v>
      </c>
      <c r="F40" s="13" t="s">
        <v>171</v>
      </c>
      <c r="G40" s="14" t="s">
        <v>172</v>
      </c>
      <c r="H40" s="14" t="s">
        <v>173</v>
      </c>
      <c r="I40" s="8" t="s">
        <v>151</v>
      </c>
      <c r="J40" s="9" t="s">
        <v>132</v>
      </c>
      <c r="K40" s="4" t="str">
        <f t="shared" ref="K40:K43" si="12">"Nazwa  d x D x H  (Materiał)" &amp; CHAR(10) &amp; F40 &amp; "  65,00 x 68,50 x 10,00  (PU + POM + NBR)"</f>
        <v>Nazwa  d x D x H  (Materiał)
R04  65,00 x 68,50 x 10,00  (PU + POM + NBR)</v>
      </c>
      <c r="L40" s="11" t="str">
        <f>IFERROR(__xludf.DUMMYFUNCTION("IMAGE(""https://drive.google.com/uc?export=view&amp;id="" &amp; REGEXEXTRACT(M40, ""d/(.+)/""))"),"")</f>
        <v/>
      </c>
      <c r="M40" s="21" t="s">
        <v>133</v>
      </c>
      <c r="N40" s="4" t="s">
        <v>134</v>
      </c>
    </row>
    <row r="41" ht="90.0" customHeight="1">
      <c r="A41" s="8">
        <v>40.0</v>
      </c>
      <c r="B41" s="9" t="s">
        <v>174</v>
      </c>
      <c r="C41" s="10" t="s">
        <v>175</v>
      </c>
      <c r="D41" s="11" t="str">
        <f>IFERROR(__xludf.DUMMYFUNCTION("IMAGE(""https://drive.google.com/uc?export=view&amp;id="" &amp; REGEXEXTRACT(C41, ""d/(.+)/""))"),"")</f>
        <v/>
      </c>
      <c r="E41" s="20" t="s">
        <v>128</v>
      </c>
      <c r="F41" s="13" t="s">
        <v>176</v>
      </c>
      <c r="G41" s="14" t="s">
        <v>172</v>
      </c>
      <c r="H41" s="14" t="s">
        <v>173</v>
      </c>
      <c r="I41" s="8" t="s">
        <v>151</v>
      </c>
      <c r="J41" s="9" t="s">
        <v>132</v>
      </c>
      <c r="K41" s="4" t="str">
        <f t="shared" si="12"/>
        <v>Nazwa  d x D x H  (Materiał)
R04_A  65,00 x 68,50 x 10,00  (PU + POM + NBR)</v>
      </c>
      <c r="L41" s="11" t="str">
        <f>IFERROR(__xludf.DUMMYFUNCTION("IMAGE(""https://drive.google.com/uc?export=view&amp;id="" &amp; REGEXEXTRACT(M41, ""d/(.+)/""))"),"")</f>
        <v/>
      </c>
      <c r="M41" s="21" t="s">
        <v>133</v>
      </c>
      <c r="N41" s="4" t="s">
        <v>134</v>
      </c>
    </row>
    <row r="42" ht="90.0" customHeight="1">
      <c r="A42" s="8">
        <v>41.0</v>
      </c>
      <c r="B42" s="9" t="s">
        <v>177</v>
      </c>
      <c r="C42" s="10" t="s">
        <v>178</v>
      </c>
      <c r="D42" s="11" t="str">
        <f>IFERROR(__xludf.DUMMYFUNCTION("IMAGE(""https://drive.google.com/uc?export=view&amp;id="" &amp; REGEXEXTRACT(C42, ""d/(.+)/""))"),"")</f>
        <v/>
      </c>
      <c r="E42" s="20" t="s">
        <v>128</v>
      </c>
      <c r="F42" s="13" t="s">
        <v>179</v>
      </c>
      <c r="G42" s="14" t="s">
        <v>172</v>
      </c>
      <c r="H42" s="14" t="s">
        <v>173</v>
      </c>
      <c r="I42" s="8" t="s">
        <v>151</v>
      </c>
      <c r="J42" s="9" t="s">
        <v>132</v>
      </c>
      <c r="K42" s="4" t="str">
        <f t="shared" si="12"/>
        <v>Nazwa  d x D x H  (Materiał)
R04_B  65,00 x 68,50 x 10,00  (PU + POM + NBR)</v>
      </c>
      <c r="L42" s="11" t="str">
        <f>IFERROR(__xludf.DUMMYFUNCTION("IMAGE(""https://drive.google.com/uc?export=view&amp;id="" &amp; REGEXEXTRACT(M42, ""d/(.+)/""))"),"")</f>
        <v/>
      </c>
      <c r="M42" s="21" t="s">
        <v>133</v>
      </c>
      <c r="N42" s="4" t="s">
        <v>134</v>
      </c>
    </row>
    <row r="43" ht="90.0" customHeight="1">
      <c r="A43" s="8">
        <v>42.0</v>
      </c>
      <c r="B43" s="9" t="s">
        <v>180</v>
      </c>
      <c r="C43" s="10" t="s">
        <v>181</v>
      </c>
      <c r="D43" s="11" t="str">
        <f>IFERROR(__xludf.DUMMYFUNCTION("IMAGE(""https://drive.google.com/uc?export=view&amp;id="" &amp; REGEXEXTRACT(C43, ""d/(.+)/""))"),"")</f>
        <v/>
      </c>
      <c r="E43" s="20" t="s">
        <v>128</v>
      </c>
      <c r="F43" s="13" t="s">
        <v>182</v>
      </c>
      <c r="G43" s="14" t="s">
        <v>172</v>
      </c>
      <c r="H43" s="14" t="s">
        <v>173</v>
      </c>
      <c r="I43" s="8" t="s">
        <v>151</v>
      </c>
      <c r="J43" s="9" t="s">
        <v>132</v>
      </c>
      <c r="K43" s="4" t="str">
        <f t="shared" si="12"/>
        <v>Nazwa  d x D x H  (Materiał)
R04_C  65,00 x 68,50 x 10,00  (PU + POM + NBR)</v>
      </c>
      <c r="L43" s="11" t="str">
        <f>IFERROR(__xludf.DUMMYFUNCTION("IMAGE(""https://drive.google.com/uc?export=view&amp;id="" &amp; REGEXEXTRACT(M43, ""d/(.+)/""))"),"")</f>
        <v/>
      </c>
      <c r="M43" s="21" t="s">
        <v>133</v>
      </c>
      <c r="N43" s="4" t="s">
        <v>134</v>
      </c>
    </row>
    <row r="44" ht="90.0" customHeight="1">
      <c r="A44" s="8">
        <v>43.0</v>
      </c>
      <c r="B44" s="9" t="s">
        <v>183</v>
      </c>
      <c r="C44" s="10" t="s">
        <v>184</v>
      </c>
      <c r="D44" s="11" t="str">
        <f>IFERROR(__xludf.DUMMYFUNCTION("IMAGE(""https://drive.google.com/uc?export=view&amp;id="" &amp; REGEXEXTRACT(C44, ""d/(.+)/""))"),"")</f>
        <v/>
      </c>
      <c r="E44" s="20" t="s">
        <v>128</v>
      </c>
      <c r="F44" s="13" t="s">
        <v>185</v>
      </c>
      <c r="G44" s="14" t="s">
        <v>186</v>
      </c>
      <c r="H44" s="14" t="s">
        <v>19</v>
      </c>
      <c r="I44" s="8" t="s">
        <v>131</v>
      </c>
      <c r="J44" s="9" t="s">
        <v>132</v>
      </c>
      <c r="K44" s="4" t="str">
        <f t="shared" ref="K44:K46" si="13">"Nazwa  d x D x H  (Materiał)" &amp; CHAR(10) &amp; F44 &amp; "  65,00 x 68,50 x 10,00  (PU)"</f>
        <v>Nazwa  d x D x H  (Materiał)
R05  65,00 x 68,50 x 10,00  (PU)</v>
      </c>
      <c r="L44" s="11" t="str">
        <f>IFERROR(__xludf.DUMMYFUNCTION("IMAGE(""https://drive.google.com/uc?export=view&amp;id="" &amp; REGEXEXTRACT(M44, ""d/(.+)/""))"),"")</f>
        <v/>
      </c>
      <c r="M44" s="21" t="s">
        <v>133</v>
      </c>
      <c r="N44" s="4" t="s">
        <v>134</v>
      </c>
    </row>
    <row r="45" ht="90.0" customHeight="1">
      <c r="A45" s="8">
        <v>44.0</v>
      </c>
      <c r="B45" s="9" t="s">
        <v>187</v>
      </c>
      <c r="C45" s="10" t="s">
        <v>188</v>
      </c>
      <c r="D45" s="11" t="str">
        <f>IFERROR(__xludf.DUMMYFUNCTION("IMAGE(""https://drive.google.com/uc?export=view&amp;id="" &amp; REGEXEXTRACT(C45, ""d/(.+)/""))"),"")</f>
        <v/>
      </c>
      <c r="E45" s="20" t="s">
        <v>128</v>
      </c>
      <c r="F45" s="13" t="s">
        <v>189</v>
      </c>
      <c r="G45" s="14" t="s">
        <v>190</v>
      </c>
      <c r="H45" s="14" t="s">
        <v>19</v>
      </c>
      <c r="I45" s="8" t="s">
        <v>131</v>
      </c>
      <c r="J45" s="9" t="s">
        <v>132</v>
      </c>
      <c r="K45" s="4" t="str">
        <f t="shared" si="13"/>
        <v>Nazwa  d x D x H  (Materiał)
R06  65,00 x 68,50 x 10,00  (PU)</v>
      </c>
      <c r="L45" s="11" t="str">
        <f>IFERROR(__xludf.DUMMYFUNCTION("IMAGE(""https://drive.google.com/uc?export=view&amp;id="" &amp; REGEXEXTRACT(M45, ""d/(.+)/""))"),"")</f>
        <v/>
      </c>
      <c r="M45" s="21" t="s">
        <v>133</v>
      </c>
      <c r="N45" s="4" t="s">
        <v>134</v>
      </c>
    </row>
    <row r="46" ht="90.0" customHeight="1">
      <c r="A46" s="8">
        <v>45.0</v>
      </c>
      <c r="B46" s="9" t="s">
        <v>191</v>
      </c>
      <c r="C46" s="10" t="s">
        <v>192</v>
      </c>
      <c r="D46" s="11" t="str">
        <f>IFERROR(__xludf.DUMMYFUNCTION("IMAGE(""https://drive.google.com/uc?export=view&amp;id="" &amp; REGEXEXTRACT(C46, ""d/(.+)/""))"),"")</f>
        <v/>
      </c>
      <c r="E46" s="20" t="s">
        <v>128</v>
      </c>
      <c r="F46" s="13" t="s">
        <v>193</v>
      </c>
      <c r="G46" s="14" t="s">
        <v>190</v>
      </c>
      <c r="H46" s="14" t="s">
        <v>19</v>
      </c>
      <c r="I46" s="8" t="s">
        <v>131</v>
      </c>
      <c r="J46" s="9" t="s">
        <v>132</v>
      </c>
      <c r="K46" s="4" t="str">
        <f t="shared" si="13"/>
        <v>Nazwa  d x D x H  (Materiał)
R06_B  65,00 x 68,50 x 10,00  (PU)</v>
      </c>
      <c r="L46" s="11" t="str">
        <f>IFERROR(__xludf.DUMMYFUNCTION("IMAGE(""https://drive.google.com/uc?export=view&amp;id="" &amp; REGEXEXTRACT(M46, ""d/(.+)/""))"),"")</f>
        <v/>
      </c>
      <c r="M46" s="21" t="s">
        <v>133</v>
      </c>
      <c r="N46" s="4" t="s">
        <v>134</v>
      </c>
    </row>
    <row r="47" ht="90.0" customHeight="1">
      <c r="A47" s="8">
        <v>46.0</v>
      </c>
      <c r="B47" s="9" t="s">
        <v>194</v>
      </c>
      <c r="C47" s="10" t="s">
        <v>195</v>
      </c>
      <c r="D47" s="11" t="str">
        <f>IFERROR(__xludf.DUMMYFUNCTION("IMAGE(""https://drive.google.com/uc?export=view&amp;id="" &amp; REGEXEXTRACT(C47, ""d/(.+)/""))"),"")</f>
        <v/>
      </c>
      <c r="E47" s="20" t="s">
        <v>128</v>
      </c>
      <c r="F47" s="13" t="s">
        <v>196</v>
      </c>
      <c r="G47" s="14" t="s">
        <v>197</v>
      </c>
      <c r="H47" s="14" t="s">
        <v>165</v>
      </c>
      <c r="I47" s="8" t="s">
        <v>131</v>
      </c>
      <c r="J47" s="9" t="s">
        <v>132</v>
      </c>
      <c r="K47" s="4" t="str">
        <f>"Nazwa  d x D x H  (Materiał)" &amp; CHAR(10) &amp; F47 &amp; "  65,00 x 68,50 x 10,00  (PU + NBR)"</f>
        <v>Nazwa  d x D x H  (Materiał)
R07  65,00 x 68,50 x 10,00  (PU + NBR)</v>
      </c>
      <c r="L47" s="11" t="str">
        <f>IFERROR(__xludf.DUMMYFUNCTION("IMAGE(""https://drive.google.com/uc?export=view&amp;id="" &amp; REGEXEXTRACT(M47, ""d/(.+)/""))"),"")</f>
        <v/>
      </c>
      <c r="M47" s="21" t="s">
        <v>133</v>
      </c>
      <c r="N47" s="4" t="s">
        <v>134</v>
      </c>
    </row>
    <row r="48" ht="90.0" customHeight="1">
      <c r="A48" s="8">
        <v>47.0</v>
      </c>
      <c r="B48" s="9" t="s">
        <v>198</v>
      </c>
      <c r="C48" s="10" t="s">
        <v>199</v>
      </c>
      <c r="D48" s="11" t="str">
        <f>IFERROR(__xludf.DUMMYFUNCTION("IMAGE(""https://drive.google.com/uc?export=view&amp;id="" &amp; REGEXEXTRACT(C48, ""d/(.+)/""))"),"")</f>
        <v/>
      </c>
      <c r="E48" s="20" t="s">
        <v>128</v>
      </c>
      <c r="F48" s="13" t="s">
        <v>200</v>
      </c>
      <c r="G48" s="14" t="s">
        <v>201</v>
      </c>
      <c r="H48" s="14" t="s">
        <v>19</v>
      </c>
      <c r="I48" s="8" t="s">
        <v>131</v>
      </c>
      <c r="J48" s="9" t="s">
        <v>132</v>
      </c>
      <c r="K48" s="4" t="str">
        <f t="shared" ref="K48:K50" si="14">"Nazwa  d x D x H  (Materiał)" &amp; CHAR(10) &amp; F48 &amp; "  65,00 x 68,50 x 10,00  (PU)"</f>
        <v>Nazwa  d x D x H  (Materiał)
R08  65,00 x 68,50 x 10,00  (PU)</v>
      </c>
      <c r="L48" s="11" t="str">
        <f>IFERROR(__xludf.DUMMYFUNCTION("IMAGE(""https://drive.google.com/uc?export=view&amp;id="" &amp; REGEXEXTRACT(M48, ""d/(.+)/""))"),"")</f>
        <v/>
      </c>
      <c r="M48" s="21" t="s">
        <v>133</v>
      </c>
      <c r="N48" s="4" t="s">
        <v>134</v>
      </c>
    </row>
    <row r="49" ht="90.0" customHeight="1">
      <c r="A49" s="8">
        <v>48.0</v>
      </c>
      <c r="B49" s="9" t="s">
        <v>202</v>
      </c>
      <c r="C49" s="10" t="s">
        <v>203</v>
      </c>
      <c r="D49" s="11" t="str">
        <f>IFERROR(__xludf.DUMMYFUNCTION("IMAGE(""https://drive.google.com/uc?export=view&amp;id="" &amp; REGEXEXTRACT(C49, ""d/(.+)/""))"),"")</f>
        <v/>
      </c>
      <c r="E49" s="20" t="s">
        <v>128</v>
      </c>
      <c r="F49" s="13" t="s">
        <v>204</v>
      </c>
      <c r="G49" s="14" t="s">
        <v>205</v>
      </c>
      <c r="H49" s="14" t="s">
        <v>19</v>
      </c>
      <c r="I49" s="8" t="s">
        <v>131</v>
      </c>
      <c r="J49" s="9" t="s">
        <v>132</v>
      </c>
      <c r="K49" s="4" t="str">
        <f t="shared" si="14"/>
        <v>Nazwa  d x D x H  (Materiał)
R08_A  65,00 x 68,50 x 10,00  (PU)</v>
      </c>
      <c r="L49" s="11" t="str">
        <f>IFERROR(__xludf.DUMMYFUNCTION("IMAGE(""https://drive.google.com/uc?export=view&amp;id="" &amp; REGEXEXTRACT(M49, ""d/(.+)/""))"),"")</f>
        <v/>
      </c>
      <c r="M49" s="21" t="s">
        <v>133</v>
      </c>
      <c r="N49" s="4" t="s">
        <v>134</v>
      </c>
    </row>
    <row r="50" ht="90.0" customHeight="1">
      <c r="A50" s="8">
        <v>49.0</v>
      </c>
      <c r="B50" s="9" t="s">
        <v>206</v>
      </c>
      <c r="C50" s="10" t="s">
        <v>207</v>
      </c>
      <c r="D50" s="11" t="str">
        <f>IFERROR(__xludf.DUMMYFUNCTION("IMAGE(""https://drive.google.com/uc?export=view&amp;id="" &amp; REGEXEXTRACT(C50, ""d/(.+)/""))"),"")</f>
        <v/>
      </c>
      <c r="E50" s="20" t="s">
        <v>128</v>
      </c>
      <c r="F50" s="13" t="s">
        <v>208</v>
      </c>
      <c r="G50" s="14" t="s">
        <v>209</v>
      </c>
      <c r="H50" s="14" t="s">
        <v>19</v>
      </c>
      <c r="I50" s="8" t="s">
        <v>131</v>
      </c>
      <c r="J50" s="9" t="s">
        <v>132</v>
      </c>
      <c r="K50" s="4" t="str">
        <f t="shared" si="14"/>
        <v>Nazwa  d x D x H  (Materiał)
R08_B  65,00 x 68,50 x 10,00  (PU)</v>
      </c>
      <c r="L50" s="11" t="str">
        <f>IFERROR(__xludf.DUMMYFUNCTION("IMAGE(""https://drive.google.com/uc?export=view&amp;id="" &amp; REGEXEXTRACT(M50, ""d/(.+)/""))"),"")</f>
        <v/>
      </c>
      <c r="M50" s="21" t="s">
        <v>133</v>
      </c>
      <c r="N50" s="4" t="s">
        <v>134</v>
      </c>
    </row>
    <row r="51" ht="90.0" customHeight="1">
      <c r="A51" s="8">
        <v>50.0</v>
      </c>
      <c r="B51" s="9" t="s">
        <v>210</v>
      </c>
      <c r="C51" s="10" t="s">
        <v>211</v>
      </c>
      <c r="D51" s="11" t="str">
        <f>IFERROR(__xludf.DUMMYFUNCTION("IMAGE(""https://drive.google.com/uc?export=view&amp;id="" &amp; REGEXEXTRACT(C51, ""d/(.+)/""))"),"")</f>
        <v/>
      </c>
      <c r="E51" s="20" t="s">
        <v>128</v>
      </c>
      <c r="F51" s="13" t="s">
        <v>212</v>
      </c>
      <c r="G51" s="14" t="s">
        <v>213</v>
      </c>
      <c r="H51" s="14" t="s">
        <v>19</v>
      </c>
      <c r="I51" s="8" t="s">
        <v>131</v>
      </c>
      <c r="J51" s="9" t="s">
        <v>132</v>
      </c>
      <c r="K51" s="4" t="str">
        <f t="shared" ref="K51:K53" si="15">"Nazwa  d x D x H  (Materiał)" &amp; CHAR(10) &amp; F51 &amp; "  45,00 x 50,20 x 8,50  (PU)"</f>
        <v>Nazwa  d x D x H  (Materiał)
R08_C  45,00 x 50,20 x 8,50  (PU)</v>
      </c>
      <c r="L51" s="11" t="str">
        <f>IFERROR(__xludf.DUMMYFUNCTION("IMAGE(""https://drive.google.com/uc?export=view&amp;id="" &amp; REGEXEXTRACT(M51, ""d/(.+)/""))"),"")</f>
        <v/>
      </c>
      <c r="M51" s="21" t="s">
        <v>133</v>
      </c>
      <c r="N51" s="4" t="s">
        <v>134</v>
      </c>
    </row>
    <row r="52" ht="90.0" customHeight="1">
      <c r="A52" s="8">
        <v>51.0</v>
      </c>
      <c r="B52" s="9" t="s">
        <v>214</v>
      </c>
      <c r="C52" s="10" t="s">
        <v>215</v>
      </c>
      <c r="D52" s="11" t="str">
        <f>IFERROR(__xludf.DUMMYFUNCTION("IMAGE(""https://drive.google.com/uc?export=view&amp;id="" &amp; REGEXEXTRACT(C52, ""d/(.+)/""))"),"")</f>
        <v/>
      </c>
      <c r="E52" s="20" t="s">
        <v>128</v>
      </c>
      <c r="F52" s="13" t="s">
        <v>216</v>
      </c>
      <c r="G52" s="14" t="s">
        <v>217</v>
      </c>
      <c r="H52" s="14" t="s">
        <v>44</v>
      </c>
      <c r="I52" s="8" t="s">
        <v>218</v>
      </c>
      <c r="J52" s="9" t="s">
        <v>132</v>
      </c>
      <c r="K52" s="4" t="str">
        <f t="shared" si="15"/>
        <v>Nazwa  d x D x H  (Materiał)
R08_CA  45,00 x 50,20 x 8,50  (PU)</v>
      </c>
      <c r="L52" s="11" t="str">
        <f>IFERROR(__xludf.DUMMYFUNCTION("IMAGE(""https://drive.google.com/uc?export=view&amp;id="" &amp; REGEXEXTRACT(M52, ""d/(.+)/""))"),"")</f>
        <v/>
      </c>
      <c r="M52" s="21" t="s">
        <v>133</v>
      </c>
      <c r="N52" s="4" t="s">
        <v>134</v>
      </c>
    </row>
    <row r="53" ht="90.0" customHeight="1">
      <c r="A53" s="8">
        <v>52.0</v>
      </c>
      <c r="B53" s="9" t="s">
        <v>219</v>
      </c>
      <c r="C53" s="10" t="s">
        <v>220</v>
      </c>
      <c r="D53" s="11" t="str">
        <f>IFERROR(__xludf.DUMMYFUNCTION("IMAGE(""https://drive.google.com/uc?export=view&amp;id="" &amp; REGEXEXTRACT(C53, ""d/(.+)/""))"),"")</f>
        <v/>
      </c>
      <c r="E53" s="20" t="s">
        <v>128</v>
      </c>
      <c r="F53" s="13" t="s">
        <v>221</v>
      </c>
      <c r="G53" s="14" t="s">
        <v>213</v>
      </c>
      <c r="H53" s="14" t="s">
        <v>19</v>
      </c>
      <c r="I53" s="8" t="s">
        <v>131</v>
      </c>
      <c r="J53" s="9" t="s">
        <v>132</v>
      </c>
      <c r="K53" s="4" t="str">
        <f t="shared" si="15"/>
        <v>Nazwa  d x D x H  (Materiał)
R08_CD  45,00 x 50,20 x 8,50  (PU)</v>
      </c>
      <c r="L53" s="11" t="str">
        <f>IFERROR(__xludf.DUMMYFUNCTION("IMAGE(""https://drive.google.com/uc?export=view&amp;id="" &amp; REGEXEXTRACT(M53, ""d/(.+)/""))"),"")</f>
        <v/>
      </c>
      <c r="M53" s="21" t="s">
        <v>133</v>
      </c>
      <c r="N53" s="4" t="s">
        <v>134</v>
      </c>
    </row>
    <row r="54" ht="90.0" customHeight="1">
      <c r="A54" s="8">
        <v>53.0</v>
      </c>
      <c r="B54" s="9" t="s">
        <v>222</v>
      </c>
      <c r="C54" s="10" t="s">
        <v>223</v>
      </c>
      <c r="D54" s="11" t="str">
        <f>IFERROR(__xludf.DUMMYFUNCTION("IMAGE(""https://drive.google.com/uc?export=view&amp;id="" &amp; REGEXEXTRACT(C54, ""d/(.+)/""))"),"")</f>
        <v/>
      </c>
      <c r="E54" s="20" t="s">
        <v>128</v>
      </c>
      <c r="F54" s="13" t="s">
        <v>224</v>
      </c>
      <c r="G54" s="14" t="s">
        <v>225</v>
      </c>
      <c r="H54" s="14" t="s">
        <v>116</v>
      </c>
      <c r="I54" s="8" t="s">
        <v>218</v>
      </c>
      <c r="J54" s="9" t="s">
        <v>132</v>
      </c>
      <c r="K54" s="4" t="str">
        <f t="shared" ref="K54:K59" si="16">"Nazwa  d x D x H  (Materiał)" &amp; CHAR(10) &amp; F54 &amp; "  38,00 x 53,10 x 6,30  (PU)"</f>
        <v>Nazwa  d x D x H  (Materiał)
R09_D  38,00 x 53,10 x 6,30  (PU)</v>
      </c>
      <c r="L54" s="11" t="str">
        <f>IFERROR(__xludf.DUMMYFUNCTION("IMAGE(""https://drive.google.com/uc?export=view&amp;id="" &amp; REGEXEXTRACT(M54, ""d/(.+)/""))"),"")</f>
        <v/>
      </c>
      <c r="M54" s="21" t="s">
        <v>133</v>
      </c>
      <c r="N54" s="4" t="s">
        <v>134</v>
      </c>
    </row>
    <row r="55" ht="90.0" customHeight="1">
      <c r="A55" s="8">
        <v>54.0</v>
      </c>
      <c r="B55" s="9" t="s">
        <v>226</v>
      </c>
      <c r="C55" s="10" t="s">
        <v>227</v>
      </c>
      <c r="D55" s="11" t="str">
        <f>IFERROR(__xludf.DUMMYFUNCTION("IMAGE(""https://drive.google.com/uc?export=view&amp;id="" &amp; REGEXEXTRACT(C55, ""d/(.+)/""))"),"")</f>
        <v/>
      </c>
      <c r="E55" s="20" t="s">
        <v>128</v>
      </c>
      <c r="F55" s="13" t="s">
        <v>228</v>
      </c>
      <c r="G55" s="14" t="s">
        <v>229</v>
      </c>
      <c r="H55" s="14" t="s">
        <v>230</v>
      </c>
      <c r="I55" s="8" t="s">
        <v>218</v>
      </c>
      <c r="J55" s="9" t="s">
        <v>132</v>
      </c>
      <c r="K55" s="4" t="str">
        <f t="shared" si="16"/>
        <v>Nazwa  d x D x H  (Materiał)
R09_DH  38,00 x 53,10 x 6,30  (PU)</v>
      </c>
      <c r="L55" s="11" t="str">
        <f>IFERROR(__xludf.DUMMYFUNCTION("IMAGE(""https://drive.google.com/uc?export=view&amp;id="" &amp; REGEXEXTRACT(M55, ""d/(.+)/""))"),"")</f>
        <v/>
      </c>
      <c r="M55" s="21" t="s">
        <v>133</v>
      </c>
      <c r="N55" s="4" t="s">
        <v>134</v>
      </c>
    </row>
    <row r="56" ht="90.0" customHeight="1">
      <c r="A56" s="8">
        <v>55.0</v>
      </c>
      <c r="B56" s="9" t="s">
        <v>231</v>
      </c>
      <c r="C56" s="10" t="s">
        <v>232</v>
      </c>
      <c r="D56" s="11" t="str">
        <f>IFERROR(__xludf.DUMMYFUNCTION("IMAGE(""https://drive.google.com/uc?export=view&amp;id="" &amp; REGEXEXTRACT(C56, ""d/(.+)/""))"),"")</f>
        <v/>
      </c>
      <c r="E56" s="20" t="s">
        <v>128</v>
      </c>
      <c r="F56" s="13" t="s">
        <v>233</v>
      </c>
      <c r="G56" s="14" t="s">
        <v>234</v>
      </c>
      <c r="H56" s="14" t="s">
        <v>116</v>
      </c>
      <c r="I56" s="8" t="s">
        <v>218</v>
      </c>
      <c r="J56" s="9" t="s">
        <v>132</v>
      </c>
      <c r="K56" s="4" t="str">
        <f t="shared" si="16"/>
        <v>Nazwa  d x D x H  (Materiał)
R09_S  38,00 x 53,10 x 6,30  (PU)</v>
      </c>
      <c r="L56" s="11" t="str">
        <f>IFERROR(__xludf.DUMMYFUNCTION("IMAGE(""https://drive.google.com/uc?export=view&amp;id="" &amp; REGEXEXTRACT(M56, ""d/(.+)/""))"),"")</f>
        <v/>
      </c>
      <c r="M56" s="21" t="s">
        <v>133</v>
      </c>
      <c r="N56" s="4" t="s">
        <v>134</v>
      </c>
    </row>
    <row r="57" ht="90.0" customHeight="1">
      <c r="A57" s="8">
        <v>56.0</v>
      </c>
      <c r="B57" s="9" t="s">
        <v>235</v>
      </c>
      <c r="C57" s="10" t="s">
        <v>236</v>
      </c>
      <c r="D57" s="11" t="str">
        <f>IFERROR(__xludf.DUMMYFUNCTION("IMAGE(""https://drive.google.com/uc?export=view&amp;id="" &amp; REGEXEXTRACT(C57, ""d/(.+)/""))"),"")</f>
        <v/>
      </c>
      <c r="E57" s="20" t="s">
        <v>128</v>
      </c>
      <c r="F57" s="13" t="s">
        <v>237</v>
      </c>
      <c r="G57" s="14" t="s">
        <v>238</v>
      </c>
      <c r="H57" s="14" t="s">
        <v>230</v>
      </c>
      <c r="I57" s="8" t="s">
        <v>218</v>
      </c>
      <c r="J57" s="9" t="s">
        <v>132</v>
      </c>
      <c r="K57" s="4" t="str">
        <f t="shared" si="16"/>
        <v>Nazwa  d x D x H  (Materiał)
R09_SH  38,00 x 53,10 x 6,30  (PU)</v>
      </c>
      <c r="L57" s="11" t="str">
        <f>IFERROR(__xludf.DUMMYFUNCTION("IMAGE(""https://drive.google.com/uc?export=view&amp;id="" &amp; REGEXEXTRACT(M57, ""d/(.+)/""))"),"")</f>
        <v/>
      </c>
      <c r="M57" s="21" t="s">
        <v>133</v>
      </c>
      <c r="N57" s="4" t="s">
        <v>134</v>
      </c>
    </row>
    <row r="58" ht="90.0" customHeight="1">
      <c r="A58" s="8">
        <v>57.0</v>
      </c>
      <c r="B58" s="9" t="s">
        <v>239</v>
      </c>
      <c r="C58" s="10" t="s">
        <v>240</v>
      </c>
      <c r="D58" s="11" t="str">
        <f>IFERROR(__xludf.DUMMYFUNCTION("IMAGE(""https://drive.google.com/uc?export=view&amp;id="" &amp; REGEXEXTRACT(C58, ""d/(.+)/""))"),"")</f>
        <v/>
      </c>
      <c r="E58" s="20" t="s">
        <v>128</v>
      </c>
      <c r="F58" s="13" t="s">
        <v>241</v>
      </c>
      <c r="G58" s="14" t="s">
        <v>238</v>
      </c>
      <c r="H58" s="14" t="s">
        <v>230</v>
      </c>
      <c r="I58" s="8" t="s">
        <v>218</v>
      </c>
      <c r="J58" s="9" t="s">
        <v>132</v>
      </c>
      <c r="K58" s="4" t="str">
        <f t="shared" si="16"/>
        <v>Nazwa  d x D x H  (Materiał)
R09_SHA  38,00 x 53,10 x 6,30  (PU)</v>
      </c>
      <c r="L58" s="11" t="str">
        <f>IFERROR(__xludf.DUMMYFUNCTION("IMAGE(""https://drive.google.com/uc?export=view&amp;id="" &amp; REGEXEXTRACT(M58, ""d/(.+)/""))"),"")</f>
        <v/>
      </c>
      <c r="M58" s="21" t="s">
        <v>133</v>
      </c>
      <c r="N58" s="4" t="s">
        <v>134</v>
      </c>
    </row>
    <row r="59" ht="90.0" customHeight="1">
      <c r="A59" s="8">
        <v>58.0</v>
      </c>
      <c r="B59" s="9" t="s">
        <v>242</v>
      </c>
      <c r="C59" s="10" t="s">
        <v>243</v>
      </c>
      <c r="D59" s="11" t="str">
        <f>IFERROR(__xludf.DUMMYFUNCTION("IMAGE(""https://drive.google.com/uc?export=view&amp;id="" &amp; REGEXEXTRACT(C59, ""d/(.+)/""))"),"")</f>
        <v/>
      </c>
      <c r="E59" s="20" t="s">
        <v>128</v>
      </c>
      <c r="F59" s="13" t="s">
        <v>244</v>
      </c>
      <c r="G59" s="14" t="s">
        <v>234</v>
      </c>
      <c r="H59" s="14" t="s">
        <v>116</v>
      </c>
      <c r="I59" s="8" t="s">
        <v>218</v>
      </c>
      <c r="J59" s="9" t="s">
        <v>132</v>
      </c>
      <c r="K59" s="4" t="str">
        <f t="shared" si="16"/>
        <v>Nazwa  d x D x H  (Materiał)
R09_SP  38,00 x 53,10 x 6,30  (PU)</v>
      </c>
      <c r="L59" s="11" t="str">
        <f>IFERROR(__xludf.DUMMYFUNCTION("IMAGE(""https://drive.google.com/uc?export=view&amp;id="" &amp; REGEXEXTRACT(M59, ""d/(.+)/""))"),"")</f>
        <v/>
      </c>
      <c r="M59" s="21" t="s">
        <v>133</v>
      </c>
      <c r="N59" s="4" t="s">
        <v>134</v>
      </c>
    </row>
    <row r="60" ht="90.0" customHeight="1">
      <c r="A60" s="8">
        <v>59.0</v>
      </c>
      <c r="B60" s="9" t="s">
        <v>245</v>
      </c>
      <c r="C60" s="10" t="s">
        <v>246</v>
      </c>
      <c r="D60" s="11" t="str">
        <f>IFERROR(__xludf.DUMMYFUNCTION("IMAGE(""https://drive.google.com/uc?export=view&amp;id="" &amp; REGEXEXTRACT(C60, ""d/(.+)/""))"),"")</f>
        <v/>
      </c>
      <c r="E60" s="20" t="s">
        <v>128</v>
      </c>
      <c r="F60" s="13" t="s">
        <v>247</v>
      </c>
      <c r="G60" s="14" t="s">
        <v>248</v>
      </c>
      <c r="H60" s="14" t="s">
        <v>19</v>
      </c>
      <c r="I60" s="8" t="s">
        <v>249</v>
      </c>
      <c r="J60" s="9" t="s">
        <v>250</v>
      </c>
      <c r="K60" s="4" t="str">
        <f t="shared" ref="K60:K62" si="17">"Nazwa  d x D/D1 x H/H1  (Materiał)" &amp; CHAR(10) &amp; F60 &amp; "  35,00 x 40,00/38,00 x 3,00/10/00  (PU)"</f>
        <v>Nazwa  d x D/D1 x H/H1  (Materiał)
R16  35,00 x 40,00/38,00 x 3,00/10/00  (PU)</v>
      </c>
      <c r="L60" s="11" t="str">
        <f>IFERROR(__xludf.DUMMYFUNCTION("IMAGE(""https://drive.google.com/uc?export=view&amp;id="" &amp; REGEXEXTRACT(M60, ""d/(.+)/""))"),"")</f>
        <v/>
      </c>
      <c r="M60" s="21" t="s">
        <v>251</v>
      </c>
      <c r="N60" s="4" t="s">
        <v>252</v>
      </c>
    </row>
    <row r="61" ht="90.0" customHeight="1">
      <c r="A61" s="8">
        <v>60.0</v>
      </c>
      <c r="B61" s="9" t="s">
        <v>253</v>
      </c>
      <c r="C61" s="10" t="s">
        <v>254</v>
      </c>
      <c r="D61" s="11" t="str">
        <f>IFERROR(__xludf.DUMMYFUNCTION("IMAGE(""https://drive.google.com/uc?export=view&amp;id="" &amp; REGEXEXTRACT(C61, ""d/(.+)/""))"),"")</f>
        <v/>
      </c>
      <c r="E61" s="20" t="s">
        <v>128</v>
      </c>
      <c r="F61" s="13" t="s">
        <v>255</v>
      </c>
      <c r="G61" s="14" t="s">
        <v>248</v>
      </c>
      <c r="H61" s="14" t="s">
        <v>19</v>
      </c>
      <c r="I61" s="8" t="s">
        <v>249</v>
      </c>
      <c r="J61" s="9" t="s">
        <v>250</v>
      </c>
      <c r="K61" s="4" t="str">
        <f t="shared" si="17"/>
        <v>Nazwa  d x D/D1 x H/H1  (Materiał)
R16_A  35,00 x 40,00/38,00 x 3,00/10/00  (PU)</v>
      </c>
      <c r="L61" s="11" t="str">
        <f>IFERROR(__xludf.DUMMYFUNCTION("IMAGE(""https://drive.google.com/uc?export=view&amp;id="" &amp; REGEXEXTRACT(M61, ""d/(.+)/""))"),"")</f>
        <v/>
      </c>
      <c r="M61" s="21" t="s">
        <v>251</v>
      </c>
      <c r="N61" s="4" t="s">
        <v>252</v>
      </c>
    </row>
    <row r="62" ht="90.0" customHeight="1">
      <c r="A62" s="8">
        <v>61.0</v>
      </c>
      <c r="B62" s="9" t="s">
        <v>256</v>
      </c>
      <c r="C62" s="10" t="s">
        <v>257</v>
      </c>
      <c r="D62" s="11" t="str">
        <f>IFERROR(__xludf.DUMMYFUNCTION("IMAGE(""https://drive.google.com/uc?export=view&amp;id="" &amp; REGEXEXTRACT(C62, ""d/(.+)/""))"),"")</f>
        <v/>
      </c>
      <c r="E62" s="20" t="s">
        <v>128</v>
      </c>
      <c r="F62" s="13" t="s">
        <v>258</v>
      </c>
      <c r="G62" s="14" t="s">
        <v>248</v>
      </c>
      <c r="H62" s="14" t="s">
        <v>19</v>
      </c>
      <c r="I62" s="8" t="s">
        <v>249</v>
      </c>
      <c r="J62" s="9" t="s">
        <v>250</v>
      </c>
      <c r="K62" s="4" t="str">
        <f t="shared" si="17"/>
        <v>Nazwa  d x D/D1 x H/H1  (Materiał)
R16_B  35,00 x 40,00/38,00 x 3,00/10/00  (PU)</v>
      </c>
      <c r="L62" s="11" t="str">
        <f>IFERROR(__xludf.DUMMYFUNCTION("IMAGE(""https://drive.google.com/uc?export=view&amp;id="" &amp; REGEXEXTRACT(M62, ""d/(.+)/""))"),"")</f>
        <v/>
      </c>
      <c r="M62" s="21" t="s">
        <v>251</v>
      </c>
      <c r="N62" s="4" t="s">
        <v>252</v>
      </c>
    </row>
    <row r="63" ht="90.0" customHeight="1">
      <c r="A63" s="8">
        <v>62.0</v>
      </c>
      <c r="B63" s="9" t="s">
        <v>259</v>
      </c>
      <c r="C63" s="10" t="s">
        <v>260</v>
      </c>
      <c r="D63" s="11" t="str">
        <f>IFERROR(__xludf.DUMMYFUNCTION("IMAGE(""https://drive.google.com/uc?export=view&amp;id="" &amp; REGEXEXTRACT(C63, ""d/(.+)/""))"),"")</f>
        <v/>
      </c>
      <c r="E63" s="20" t="s">
        <v>128</v>
      </c>
      <c r="F63" s="13" t="s">
        <v>261</v>
      </c>
      <c r="G63" s="14" t="s">
        <v>262</v>
      </c>
      <c r="H63" s="14" t="s">
        <v>19</v>
      </c>
      <c r="I63" s="8" t="s">
        <v>131</v>
      </c>
      <c r="J63" s="9" t="s">
        <v>132</v>
      </c>
      <c r="K63" s="4" t="str">
        <f>"Nazwa  d x D x H  (Materiał)" &amp; CHAR(10) &amp; F63 &amp; "  60,00 x 65,30 x 9,50  (PU)"</f>
        <v>Nazwa  d x D x H  (Materiał)
R17  60,00 x 65,30 x 9,50  (PU)</v>
      </c>
      <c r="L63" s="11" t="str">
        <f>IFERROR(__xludf.DUMMYFUNCTION("IMAGE(""https://drive.google.com/uc?export=view&amp;id="" &amp; REGEXEXTRACT(M63, ""d/(.+)/""))"),"")</f>
        <v/>
      </c>
      <c r="M63" s="21" t="s">
        <v>133</v>
      </c>
      <c r="N63" s="4" t="s">
        <v>134</v>
      </c>
    </row>
    <row r="64" ht="90.0" customHeight="1">
      <c r="A64" s="8">
        <v>63.0</v>
      </c>
      <c r="B64" s="9" t="s">
        <v>263</v>
      </c>
      <c r="C64" s="10" t="s">
        <v>264</v>
      </c>
      <c r="D64" s="11" t="str">
        <f>IFERROR(__xludf.DUMMYFUNCTION("IMAGE(""https://drive.google.com/uc?export=view&amp;id="" &amp; REGEXEXTRACT(C64, ""d/(.+)/""))"),"")</f>
        <v/>
      </c>
      <c r="E64" s="20" t="s">
        <v>128</v>
      </c>
      <c r="F64" s="13" t="s">
        <v>265</v>
      </c>
      <c r="G64" s="14" t="s">
        <v>266</v>
      </c>
      <c r="H64" s="14" t="s">
        <v>103</v>
      </c>
      <c r="I64" s="8" t="s">
        <v>131</v>
      </c>
      <c r="J64" s="9" t="s">
        <v>132</v>
      </c>
      <c r="K64" s="4" t="str">
        <f t="shared" ref="K64:K68" si="18">"Nazwa  d x D x H  (Materiał)" &amp; CHAR(10) &amp; F64 &amp; "  45,00 x 55,10 x 6,50  (PU)"</f>
        <v>Nazwa  d x D x H  (Materiał)
R19  45,00 x 55,10 x 6,50  (PU)</v>
      </c>
      <c r="L64" s="11" t="str">
        <f>IFERROR(__xludf.DUMMYFUNCTION("IMAGE(""https://drive.google.com/uc?export=view&amp;id="" &amp; REGEXEXTRACT(M64, ""d/(.+)/""))"),"")</f>
        <v/>
      </c>
      <c r="M64" s="21" t="s">
        <v>133</v>
      </c>
      <c r="N64" s="4" t="s">
        <v>134</v>
      </c>
    </row>
    <row r="65" ht="90.0" customHeight="1">
      <c r="A65" s="8">
        <v>64.0</v>
      </c>
      <c r="B65" s="9" t="s">
        <v>267</v>
      </c>
      <c r="C65" s="10" t="s">
        <v>268</v>
      </c>
      <c r="D65" s="11" t="str">
        <f>IFERROR(__xludf.DUMMYFUNCTION("IMAGE(""https://drive.google.com/uc?export=view&amp;id="" &amp; REGEXEXTRACT(C65, ""d/(.+)/""))"),"")</f>
        <v/>
      </c>
      <c r="E65" s="20" t="s">
        <v>128</v>
      </c>
      <c r="F65" s="13" t="s">
        <v>269</v>
      </c>
      <c r="G65" s="14" t="s">
        <v>266</v>
      </c>
      <c r="H65" s="14" t="s">
        <v>103</v>
      </c>
      <c r="I65" s="8" t="s">
        <v>131</v>
      </c>
      <c r="J65" s="9" t="s">
        <v>132</v>
      </c>
      <c r="K65" s="4" t="str">
        <f t="shared" si="18"/>
        <v>Nazwa  d x D x H  (Materiał)
R19_B  45,00 x 55,10 x 6,50  (PU)</v>
      </c>
      <c r="L65" s="11" t="str">
        <f>IFERROR(__xludf.DUMMYFUNCTION("IMAGE(""https://drive.google.com/uc?export=view&amp;id="" &amp; REGEXEXTRACT(M65, ""d/(.+)/""))"),"")</f>
        <v/>
      </c>
      <c r="M65" s="21" t="s">
        <v>133</v>
      </c>
      <c r="N65" s="4" t="s">
        <v>134</v>
      </c>
    </row>
    <row r="66" ht="90.0" customHeight="1">
      <c r="A66" s="8">
        <v>65.0</v>
      </c>
      <c r="B66" s="9" t="s">
        <v>270</v>
      </c>
      <c r="C66" s="10" t="s">
        <v>271</v>
      </c>
      <c r="D66" s="11" t="str">
        <f>IFERROR(__xludf.DUMMYFUNCTION("IMAGE(""https://drive.google.com/uc?export=view&amp;id="" &amp; REGEXEXTRACT(C66, ""d/(.+)/""))"),"")</f>
        <v/>
      </c>
      <c r="E66" s="20" t="s">
        <v>128</v>
      </c>
      <c r="F66" s="13" t="s">
        <v>272</v>
      </c>
      <c r="G66" s="14" t="s">
        <v>266</v>
      </c>
      <c r="H66" s="14" t="s">
        <v>103</v>
      </c>
      <c r="I66" s="8" t="s">
        <v>131</v>
      </c>
      <c r="J66" s="9" t="s">
        <v>132</v>
      </c>
      <c r="K66" s="4" t="str">
        <f t="shared" si="18"/>
        <v>Nazwa  d x D x H  (Materiał)
R19_C  45,00 x 55,10 x 6,50  (PU)</v>
      </c>
      <c r="L66" s="11" t="str">
        <f>IFERROR(__xludf.DUMMYFUNCTION("IMAGE(""https://drive.google.com/uc?export=view&amp;id="" &amp; REGEXEXTRACT(M66, ""d/(.+)/""))"),"")</f>
        <v/>
      </c>
      <c r="M66" s="21" t="s">
        <v>133</v>
      </c>
      <c r="N66" s="4" t="s">
        <v>134</v>
      </c>
    </row>
    <row r="67" ht="90.0" customHeight="1">
      <c r="A67" s="8">
        <v>66.0</v>
      </c>
      <c r="B67" s="9" t="s">
        <v>273</v>
      </c>
      <c r="C67" s="10" t="s">
        <v>274</v>
      </c>
      <c r="D67" s="11" t="str">
        <f>IFERROR(__xludf.DUMMYFUNCTION("IMAGE(""https://drive.google.com/uc?export=view&amp;id="" &amp; REGEXEXTRACT(C67, ""d/(.+)/""))"),"")</f>
        <v/>
      </c>
      <c r="E67" s="20" t="s">
        <v>128</v>
      </c>
      <c r="F67" s="13" t="s">
        <v>275</v>
      </c>
      <c r="G67" s="14" t="s">
        <v>266</v>
      </c>
      <c r="H67" s="14" t="s">
        <v>103</v>
      </c>
      <c r="I67" s="8" t="s">
        <v>131</v>
      </c>
      <c r="J67" s="9" t="s">
        <v>132</v>
      </c>
      <c r="K67" s="4" t="str">
        <f t="shared" si="18"/>
        <v>Nazwa  d x D x H  (Materiał)
R19_D  45,00 x 55,10 x 6,50  (PU)</v>
      </c>
      <c r="L67" s="11" t="str">
        <f>IFERROR(__xludf.DUMMYFUNCTION("IMAGE(""https://drive.google.com/uc?export=view&amp;id="" &amp; REGEXEXTRACT(M67, ""d/(.+)/""))"),"")</f>
        <v/>
      </c>
      <c r="M67" s="21" t="s">
        <v>133</v>
      </c>
      <c r="N67" s="4" t="s">
        <v>134</v>
      </c>
    </row>
    <row r="68" ht="90.0" customHeight="1">
      <c r="A68" s="8">
        <v>67.0</v>
      </c>
      <c r="B68" s="9" t="s">
        <v>276</v>
      </c>
      <c r="C68" s="10" t="s">
        <v>277</v>
      </c>
      <c r="D68" s="11" t="str">
        <f>IFERROR(__xludf.DUMMYFUNCTION("IMAGE(""https://drive.google.com/uc?export=view&amp;id="" &amp; REGEXEXTRACT(C68, ""d/(.+)/""))"),"")</f>
        <v/>
      </c>
      <c r="E68" s="20" t="s">
        <v>128</v>
      </c>
      <c r="F68" s="13" t="s">
        <v>278</v>
      </c>
      <c r="G68" s="14" t="s">
        <v>266</v>
      </c>
      <c r="H68" s="14" t="s">
        <v>103</v>
      </c>
      <c r="I68" s="8" t="s">
        <v>131</v>
      </c>
      <c r="J68" s="9" t="s">
        <v>132</v>
      </c>
      <c r="K68" s="4" t="str">
        <f t="shared" si="18"/>
        <v>Nazwa  d x D x H  (Materiał)
R19_F  45,00 x 55,10 x 6,50  (PU)</v>
      </c>
      <c r="L68" s="11" t="str">
        <f>IFERROR(__xludf.DUMMYFUNCTION("IMAGE(""https://drive.google.com/uc?export=view&amp;id="" &amp; REGEXEXTRACT(M68, ""d/(.+)/""))"),"")</f>
        <v/>
      </c>
      <c r="M68" s="21" t="s">
        <v>133</v>
      </c>
      <c r="N68" s="4" t="s">
        <v>134</v>
      </c>
    </row>
    <row r="69" ht="90.0" customHeight="1">
      <c r="A69" s="8">
        <v>68.0</v>
      </c>
      <c r="B69" s="9" t="s">
        <v>279</v>
      </c>
      <c r="C69" s="10" t="s">
        <v>280</v>
      </c>
      <c r="D69" s="11" t="str">
        <f>IFERROR(__xludf.DUMMYFUNCTION("IMAGE(""https://drive.google.com/uc?export=view&amp;id="" &amp; REGEXEXTRACT(C69, ""d/(.+)/""))"),"")</f>
        <v/>
      </c>
      <c r="E69" s="20" t="s">
        <v>128</v>
      </c>
      <c r="F69" s="13" t="s">
        <v>281</v>
      </c>
      <c r="G69" s="14" t="s">
        <v>282</v>
      </c>
      <c r="H69" s="14" t="s">
        <v>44</v>
      </c>
      <c r="I69" s="8" t="s">
        <v>218</v>
      </c>
      <c r="J69" s="9" t="s">
        <v>132</v>
      </c>
      <c r="K69" s="4" t="str">
        <f t="shared" ref="K69:K74" si="19">"Nazwa  d x D x H  (Materiał)" &amp; CHAR(10) &amp; F69 &amp; "  48,00 x 58,30 x 8,50  (PU)"</f>
        <v>Nazwa  d x D x H  (Materiał)
R20  48,00 x 58,30 x 8,50  (PU)</v>
      </c>
      <c r="L69" s="11" t="str">
        <f>IFERROR(__xludf.DUMMYFUNCTION("IMAGE(""https://drive.google.com/uc?export=view&amp;id="" &amp; REGEXEXTRACT(M69, ""d/(.+)/""))"),"")</f>
        <v/>
      </c>
      <c r="M69" s="21" t="s">
        <v>133</v>
      </c>
      <c r="N69" s="4" t="s">
        <v>134</v>
      </c>
    </row>
    <row r="70" ht="90.0" customHeight="1">
      <c r="A70" s="8">
        <v>69.0</v>
      </c>
      <c r="B70" s="9" t="s">
        <v>283</v>
      </c>
      <c r="C70" s="10" t="s">
        <v>284</v>
      </c>
      <c r="D70" s="11" t="str">
        <f>IFERROR(__xludf.DUMMYFUNCTION("IMAGE(""https://drive.google.com/uc?export=view&amp;id="" &amp; REGEXEXTRACT(C70, ""d/(.+)/""))"),"")</f>
        <v/>
      </c>
      <c r="E70" s="20" t="s">
        <v>128</v>
      </c>
      <c r="F70" s="13" t="s">
        <v>285</v>
      </c>
      <c r="G70" s="14" t="s">
        <v>197</v>
      </c>
      <c r="H70" s="14" t="s">
        <v>165</v>
      </c>
      <c r="I70" s="8" t="s">
        <v>131</v>
      </c>
      <c r="J70" s="9" t="s">
        <v>132</v>
      </c>
      <c r="K70" s="4" t="str">
        <f t="shared" si="19"/>
        <v>Nazwa  d x D x H  (Materiał)
R21  48,00 x 58,30 x 8,50  (PU)</v>
      </c>
      <c r="L70" s="11" t="str">
        <f>IFERROR(__xludf.DUMMYFUNCTION("IMAGE(""https://drive.google.com/uc?export=view&amp;id="" &amp; REGEXEXTRACT(M70, ""d/(.+)/""))"),"")</f>
        <v/>
      </c>
      <c r="M70" s="21" t="s">
        <v>133</v>
      </c>
      <c r="N70" s="4" t="s">
        <v>134</v>
      </c>
    </row>
    <row r="71" ht="90.0" customHeight="1">
      <c r="A71" s="8">
        <v>70.0</v>
      </c>
      <c r="B71" s="9" t="s">
        <v>286</v>
      </c>
      <c r="C71" s="10" t="s">
        <v>287</v>
      </c>
      <c r="D71" s="11" t="str">
        <f>IFERROR(__xludf.DUMMYFUNCTION("IMAGE(""https://drive.google.com/uc?export=view&amp;id="" &amp; REGEXEXTRACT(C71, ""d/(.+)/""))"),"")</f>
        <v/>
      </c>
      <c r="E71" s="20" t="s">
        <v>128</v>
      </c>
      <c r="F71" s="13" t="s">
        <v>288</v>
      </c>
      <c r="G71" s="14" t="s">
        <v>289</v>
      </c>
      <c r="H71" s="14" t="s">
        <v>165</v>
      </c>
      <c r="I71" s="8" t="s">
        <v>131</v>
      </c>
      <c r="J71" s="9" t="s">
        <v>132</v>
      </c>
      <c r="K71" s="4" t="str">
        <f t="shared" si="19"/>
        <v>Nazwa  d x D x H  (Materiał)
R24  48,00 x 58,30 x 8,50  (PU)</v>
      </c>
      <c r="L71" s="11" t="str">
        <f>IFERROR(__xludf.DUMMYFUNCTION("IMAGE(""https://drive.google.com/uc?export=view&amp;id="" &amp; REGEXEXTRACT(M71, ""d/(.+)/""))"),"")</f>
        <v/>
      </c>
      <c r="M71" s="21" t="s">
        <v>133</v>
      </c>
      <c r="N71" s="4" t="s">
        <v>134</v>
      </c>
    </row>
    <row r="72" ht="90.0" customHeight="1">
      <c r="A72" s="8">
        <v>71.0</v>
      </c>
      <c r="B72" s="9" t="s">
        <v>290</v>
      </c>
      <c r="C72" s="10" t="s">
        <v>291</v>
      </c>
      <c r="D72" s="11" t="str">
        <f>IFERROR(__xludf.DUMMYFUNCTION("IMAGE(""https://drive.google.com/uc?export=view&amp;id="" &amp; REGEXEXTRACT(C72, ""d/(.+)/""))"),"")</f>
        <v/>
      </c>
      <c r="E72" s="20" t="s">
        <v>128</v>
      </c>
      <c r="F72" s="13" t="s">
        <v>292</v>
      </c>
      <c r="G72" s="14" t="s">
        <v>293</v>
      </c>
      <c r="H72" s="14" t="s">
        <v>173</v>
      </c>
      <c r="I72" s="8" t="s">
        <v>151</v>
      </c>
      <c r="J72" s="9" t="s">
        <v>132</v>
      </c>
      <c r="K72" s="4" t="str">
        <f t="shared" si="19"/>
        <v>Nazwa  d x D x H  (Materiał)
R24_A  48,00 x 58,30 x 8,50  (PU)</v>
      </c>
      <c r="L72" s="11" t="str">
        <f>IFERROR(__xludf.DUMMYFUNCTION("IMAGE(""https://drive.google.com/uc?export=view&amp;id="" &amp; REGEXEXTRACT(M72, ""d/(.+)/""))"),"")</f>
        <v/>
      </c>
      <c r="M72" s="21" t="s">
        <v>133</v>
      </c>
      <c r="N72" s="4" t="s">
        <v>134</v>
      </c>
    </row>
    <row r="73" ht="90.0" customHeight="1">
      <c r="A73" s="8">
        <v>72.0</v>
      </c>
      <c r="B73" s="9" t="s">
        <v>294</v>
      </c>
      <c r="C73" s="10" t="s">
        <v>295</v>
      </c>
      <c r="D73" s="11" t="str">
        <f>IFERROR(__xludf.DUMMYFUNCTION("IMAGE(""https://drive.google.com/uc?export=view&amp;id="" &amp; REGEXEXTRACT(C73, ""d/(.+)/""))"),"")</f>
        <v/>
      </c>
      <c r="E73" s="20" t="s">
        <v>128</v>
      </c>
      <c r="F73" s="13" t="s">
        <v>296</v>
      </c>
      <c r="G73" s="14" t="s">
        <v>297</v>
      </c>
      <c r="H73" s="14" t="s">
        <v>19</v>
      </c>
      <c r="I73" s="8" t="s">
        <v>131</v>
      </c>
      <c r="J73" s="9" t="s">
        <v>132</v>
      </c>
      <c r="K73" s="4" t="str">
        <f t="shared" si="19"/>
        <v>Nazwa  d x D x H  (Materiał)
R35  48,00 x 58,30 x 8,50  (PU)</v>
      </c>
      <c r="L73" s="11" t="str">
        <f>IFERROR(__xludf.DUMMYFUNCTION("IMAGE(""https://drive.google.com/uc?export=view&amp;id="" &amp; REGEXEXTRACT(M73, ""d/(.+)/""))"),"")</f>
        <v/>
      </c>
      <c r="M73" s="21" t="s">
        <v>133</v>
      </c>
      <c r="N73" s="4" t="s">
        <v>134</v>
      </c>
    </row>
    <row r="74" ht="90.0" customHeight="1">
      <c r="A74" s="8">
        <v>73.0</v>
      </c>
      <c r="B74" s="9" t="s">
        <v>298</v>
      </c>
      <c r="C74" s="10" t="s">
        <v>299</v>
      </c>
      <c r="D74" s="11" t="str">
        <f>IFERROR(__xludf.DUMMYFUNCTION("IMAGE(""https://drive.google.com/uc?export=view&amp;id="" &amp; REGEXEXTRACT(C74, ""d/(.+)/""))"),"")</f>
        <v/>
      </c>
      <c r="E74" s="20" t="s">
        <v>128</v>
      </c>
      <c r="F74" s="13" t="s">
        <v>300</v>
      </c>
      <c r="G74" s="14" t="s">
        <v>297</v>
      </c>
      <c r="H74" s="14" t="s">
        <v>19</v>
      </c>
      <c r="I74" s="8" t="s">
        <v>131</v>
      </c>
      <c r="J74" s="9" t="s">
        <v>132</v>
      </c>
      <c r="K74" s="4" t="str">
        <f t="shared" si="19"/>
        <v>Nazwa  d x D x H  (Materiał)
R35_A  48,00 x 58,30 x 8,50  (PU)</v>
      </c>
      <c r="L74" s="11" t="str">
        <f>IFERROR(__xludf.DUMMYFUNCTION("IMAGE(""https://drive.google.com/uc?export=view&amp;id="" &amp; REGEXEXTRACT(M74, ""d/(.+)/""))"),"")</f>
        <v/>
      </c>
      <c r="M74" s="21" t="s">
        <v>133</v>
      </c>
      <c r="N74" s="4" t="s">
        <v>134</v>
      </c>
    </row>
    <row r="75" ht="90.0" customHeight="1">
      <c r="A75" s="8">
        <v>74.0</v>
      </c>
      <c r="B75" s="9" t="s">
        <v>301</v>
      </c>
      <c r="C75" s="10" t="s">
        <v>302</v>
      </c>
      <c r="D75" s="11" t="str">
        <f>IFERROR(__xludf.DUMMYFUNCTION("IMAGE(""https://drive.google.com/uc?export=view&amp;id="" &amp; REGEXEXTRACT(C75, ""d/(.+)/""))"),"")</f>
        <v/>
      </c>
      <c r="E75" s="20" t="s">
        <v>128</v>
      </c>
      <c r="F75" s="13" t="s">
        <v>303</v>
      </c>
      <c r="G75" s="14" t="s">
        <v>304</v>
      </c>
      <c r="H75" s="14" t="s">
        <v>305</v>
      </c>
      <c r="I75" s="8" t="s">
        <v>306</v>
      </c>
      <c r="J75" s="9" t="s">
        <v>307</v>
      </c>
      <c r="K75" s="4" t="str">
        <f t="shared" ref="K75:K81" si="20">"Nazwa  d x D x H  (Materiał)" &amp; CHAR(10) &amp; F75 &amp; "  125,00 x 138,50 x 22,50  (PU)"</f>
        <v>Nazwa  d x D x H  (Materiał)
R1011_01  125,00 x 138,50 x 22,50  (PU)</v>
      </c>
      <c r="L75" s="11" t="str">
        <f>IFERROR(__xludf.DUMMYFUNCTION("IMAGE(""https://drive.google.com/uc?export=view&amp;id="" &amp; REGEXEXTRACT(M75, ""d/(.+)/""))"),"")</f>
        <v/>
      </c>
      <c r="M75" s="21" t="s">
        <v>308</v>
      </c>
      <c r="N75" s="4" t="s">
        <v>309</v>
      </c>
    </row>
    <row r="76" ht="90.0" customHeight="1">
      <c r="A76" s="8">
        <v>75.0</v>
      </c>
      <c r="B76" s="9" t="s">
        <v>310</v>
      </c>
      <c r="C76" s="10" t="s">
        <v>311</v>
      </c>
      <c r="D76" s="11" t="str">
        <f>IFERROR(__xludf.DUMMYFUNCTION("IMAGE(""https://drive.google.com/uc?export=view&amp;id="" &amp; REGEXEXTRACT(C76, ""d/(.+)/""))"),"")</f>
        <v/>
      </c>
      <c r="E76" s="20" t="s">
        <v>128</v>
      </c>
      <c r="F76" s="13" t="s">
        <v>312</v>
      </c>
      <c r="G76" s="14" t="s">
        <v>313</v>
      </c>
      <c r="H76" s="14" t="s">
        <v>305</v>
      </c>
      <c r="I76" s="8" t="s">
        <v>306</v>
      </c>
      <c r="J76" s="9" t="s">
        <v>307</v>
      </c>
      <c r="K76" s="4" t="str">
        <f t="shared" si="20"/>
        <v>Nazwa  d x D x H  (Materiał)
R1011_03  125,00 x 138,50 x 22,50  (PU)</v>
      </c>
      <c r="L76" s="11" t="str">
        <f>IFERROR(__xludf.DUMMYFUNCTION("IMAGE(""https://drive.google.com/uc?export=view&amp;id="" &amp; REGEXEXTRACT(M76, ""d/(.+)/""))"),"")</f>
        <v/>
      </c>
      <c r="M76" s="21" t="s">
        <v>308</v>
      </c>
      <c r="N76" s="4" t="s">
        <v>309</v>
      </c>
    </row>
    <row r="77" ht="90.0" customHeight="1">
      <c r="A77" s="8">
        <v>76.0</v>
      </c>
      <c r="B77" s="9" t="s">
        <v>314</v>
      </c>
      <c r="C77" s="10" t="s">
        <v>315</v>
      </c>
      <c r="D77" s="11" t="str">
        <f>IFERROR(__xludf.DUMMYFUNCTION("IMAGE(""https://drive.google.com/uc?export=view&amp;id="" &amp; REGEXEXTRACT(C77, ""d/(.+)/""))"),"")</f>
        <v/>
      </c>
      <c r="E77" s="20" t="s">
        <v>128</v>
      </c>
      <c r="F77" s="13" t="s">
        <v>316</v>
      </c>
      <c r="G77" s="14" t="s">
        <v>317</v>
      </c>
      <c r="H77" s="14" t="s">
        <v>19</v>
      </c>
      <c r="I77" s="8" t="s">
        <v>318</v>
      </c>
      <c r="J77" s="9" t="s">
        <v>307</v>
      </c>
      <c r="K77" s="4" t="str">
        <f t="shared" si="20"/>
        <v>Nazwa  d x D x H  (Materiał)
R1011  125,00 x 138,50 x 22,50  (PU)</v>
      </c>
      <c r="L77" s="11" t="str">
        <f>IFERROR(__xludf.DUMMYFUNCTION("IMAGE(""https://drive.google.com/uc?export=view&amp;id="" &amp; REGEXEXTRACT(M77, ""d/(.+)/""))"),"")</f>
        <v/>
      </c>
      <c r="M77" s="21" t="s">
        <v>308</v>
      </c>
      <c r="N77" s="4" t="s">
        <v>309</v>
      </c>
    </row>
    <row r="78" ht="90.0" customHeight="1">
      <c r="A78" s="8">
        <v>77.0</v>
      </c>
      <c r="B78" s="9" t="s">
        <v>319</v>
      </c>
      <c r="C78" s="10" t="s">
        <v>320</v>
      </c>
      <c r="D78" s="11" t="str">
        <f>IFERROR(__xludf.DUMMYFUNCTION("IMAGE(""https://drive.google.com/uc?export=view&amp;id="" &amp; REGEXEXTRACT(C78, ""d/(.+)/""))"),"")</f>
        <v/>
      </c>
      <c r="E78" s="20" t="s">
        <v>128</v>
      </c>
      <c r="F78" s="13" t="s">
        <v>321</v>
      </c>
      <c r="G78" s="14" t="s">
        <v>322</v>
      </c>
      <c r="H78" s="14" t="s">
        <v>19</v>
      </c>
      <c r="I78" s="8" t="s">
        <v>218</v>
      </c>
      <c r="J78" s="9" t="s">
        <v>307</v>
      </c>
      <c r="K78" s="4" t="str">
        <f t="shared" si="20"/>
        <v>Nazwa  d x D x H  (Materiał)
R1011_A  125,00 x 138,50 x 22,50  (PU)</v>
      </c>
      <c r="L78" s="11" t="str">
        <f>IFERROR(__xludf.DUMMYFUNCTION("IMAGE(""https://drive.google.com/uc?export=view&amp;id="" &amp; REGEXEXTRACT(M78, ""d/(.+)/""))"),"")</f>
        <v/>
      </c>
      <c r="M78" s="21" t="s">
        <v>308</v>
      </c>
      <c r="N78" s="4" t="s">
        <v>309</v>
      </c>
    </row>
    <row r="79" ht="90.0" customHeight="1">
      <c r="A79" s="8">
        <v>78.0</v>
      </c>
      <c r="B79" s="9" t="s">
        <v>323</v>
      </c>
      <c r="C79" s="17" t="s">
        <v>324</v>
      </c>
      <c r="D79" s="11" t="str">
        <f>IFERROR(__xludf.DUMMYFUNCTION("IMAGE(""https://drive.google.com/uc?export=view&amp;id="" &amp; REGEXEXTRACT(C79, ""d/(.+)/""))"),"")</f>
        <v/>
      </c>
      <c r="E79" s="20" t="s">
        <v>128</v>
      </c>
      <c r="F79" s="13" t="s">
        <v>325</v>
      </c>
      <c r="G79" s="14" t="s">
        <v>326</v>
      </c>
      <c r="H79" s="14" t="s">
        <v>44</v>
      </c>
      <c r="I79" s="8" t="s">
        <v>318</v>
      </c>
      <c r="J79" s="9" t="s">
        <v>132</v>
      </c>
      <c r="K79" s="4" t="str">
        <f t="shared" si="20"/>
        <v>Nazwa  d x D x H  (Materiał)
R1012  125,00 x 138,50 x 22,50  (PU)</v>
      </c>
      <c r="L79" s="11" t="str">
        <f>IFERROR(__xludf.DUMMYFUNCTION("IMAGE(""https://drive.google.com/uc?export=view&amp;id="" &amp; REGEXEXTRACT(M79, ""d/(.+)/""))"),"")</f>
        <v/>
      </c>
      <c r="M79" s="21" t="s">
        <v>308</v>
      </c>
      <c r="N79" s="4" t="s">
        <v>309</v>
      </c>
    </row>
    <row r="80" ht="90.0" customHeight="1">
      <c r="A80" s="8">
        <v>79.0</v>
      </c>
      <c r="B80" s="9" t="s">
        <v>327</v>
      </c>
      <c r="C80" s="10" t="s">
        <v>328</v>
      </c>
      <c r="D80" s="11" t="str">
        <f>IFERROR(__xludf.DUMMYFUNCTION("IMAGE(""https://drive.google.com/uc?export=view&amp;id="" &amp; REGEXEXTRACT(C80, ""d/(.+)/""))"),"")</f>
        <v/>
      </c>
      <c r="E80" s="20" t="s">
        <v>128</v>
      </c>
      <c r="F80" s="13" t="s">
        <v>329</v>
      </c>
      <c r="G80" s="14" t="s">
        <v>330</v>
      </c>
      <c r="H80" s="14" t="s">
        <v>44</v>
      </c>
      <c r="I80" s="8" t="s">
        <v>218</v>
      </c>
      <c r="J80" s="9" t="s">
        <v>132</v>
      </c>
      <c r="K80" s="4" t="str">
        <f t="shared" si="20"/>
        <v>Nazwa  d x D x H  (Materiał)
R1012_A  125,00 x 138,50 x 22,50  (PU)</v>
      </c>
      <c r="L80" s="11" t="str">
        <f>IFERROR(__xludf.DUMMYFUNCTION("IMAGE(""https://drive.google.com/uc?export=view&amp;id="" &amp; REGEXEXTRACT(M80, ""d/(.+)/""))"),"")</f>
        <v/>
      </c>
      <c r="M80" s="21" t="s">
        <v>308</v>
      </c>
      <c r="N80" s="4" t="s">
        <v>309</v>
      </c>
    </row>
    <row r="81" ht="90.0" customHeight="1">
      <c r="A81" s="8">
        <v>80.0</v>
      </c>
      <c r="B81" s="9" t="s">
        <v>331</v>
      </c>
      <c r="C81" s="21" t="s">
        <v>332</v>
      </c>
      <c r="D81" s="11" t="str">
        <f>IFERROR(__xludf.DUMMYFUNCTION("IMAGE(""https://drive.google.com/uc?export=view&amp;id="" &amp; REGEXEXTRACT(C81, ""d/(.+)/""))"),"")</f>
        <v/>
      </c>
      <c r="E81" s="20" t="s">
        <v>128</v>
      </c>
      <c r="F81" s="13" t="s">
        <v>333</v>
      </c>
      <c r="G81" s="14" t="s">
        <v>334</v>
      </c>
      <c r="H81" s="14" t="s">
        <v>335</v>
      </c>
      <c r="I81" s="8" t="s">
        <v>151</v>
      </c>
      <c r="J81" s="9" t="s">
        <v>132</v>
      </c>
      <c r="K81" s="4" t="str">
        <f t="shared" si="20"/>
        <v>Nazwa  d x D x H  (Materiał)
PODH  125,00 x 138,50 x 22,50  (PU)</v>
      </c>
      <c r="L81" s="11" t="str">
        <f>IFERROR(__xludf.DUMMYFUNCTION("IMAGE(""https://drive.google.com/uc?export=view&amp;id="" &amp; REGEXEXTRACT(M81, ""d/(.+)/""))"),"")</f>
        <v/>
      </c>
      <c r="M81" s="21" t="s">
        <v>308</v>
      </c>
      <c r="N81" s="4" t="s">
        <v>309</v>
      </c>
    </row>
    <row r="82" ht="90.0" customHeight="1">
      <c r="A82" s="8">
        <v>81.0</v>
      </c>
      <c r="B82" s="9" t="s">
        <v>336</v>
      </c>
      <c r="C82" s="10" t="s">
        <v>337</v>
      </c>
      <c r="D82" s="11" t="str">
        <f>IFERROR(__xludf.DUMMYFUNCTION("IMAGE(""https://drive.google.com/uc?export=view&amp;id="" &amp; REGEXEXTRACT(C82, ""d/(.+)/""))"),"")</f>
        <v/>
      </c>
      <c r="E82" s="22" t="s">
        <v>338</v>
      </c>
      <c r="F82" s="13" t="s">
        <v>339</v>
      </c>
      <c r="G82" s="14" t="s">
        <v>340</v>
      </c>
      <c r="H82" s="14" t="s">
        <v>19</v>
      </c>
      <c r="I82" s="8" t="s">
        <v>131</v>
      </c>
      <c r="J82" s="9" t="s">
        <v>341</v>
      </c>
      <c r="K82" s="4" t="str">
        <f t="shared" ref="K82:K88" si="21">"Nazwa  D x d x H  (Materiał)" &amp; CHAR(10) &amp; F82 &amp; "  80,00 x 70,50 x 9,50  (PU)"</f>
        <v>Nazwa  D x d x H  (Materiał)
P01  80,00 x 70,50 x 9,50  (PU)</v>
      </c>
      <c r="L82" s="11" t="str">
        <f>IFERROR(__xludf.DUMMYFUNCTION("IMAGE(""https://drive.google.com/uc?export=view&amp;id="" &amp; REGEXEXTRACT(M82, ""d/(.+)/""))"),"")</f>
        <v/>
      </c>
      <c r="M82" s="21" t="s">
        <v>342</v>
      </c>
      <c r="N82" s="4" t="s">
        <v>343</v>
      </c>
    </row>
    <row r="83" ht="90.0" customHeight="1">
      <c r="A83" s="8">
        <v>82.0</v>
      </c>
      <c r="B83" s="9" t="s">
        <v>344</v>
      </c>
      <c r="C83" s="10" t="s">
        <v>345</v>
      </c>
      <c r="D83" s="11" t="str">
        <f>IFERROR(__xludf.DUMMYFUNCTION("IMAGE(""https://drive.google.com/uc?export=view&amp;id="" &amp; REGEXEXTRACT(C83, ""d/(.+)/""))"),"")</f>
        <v/>
      </c>
      <c r="E83" s="22" t="s">
        <v>338</v>
      </c>
      <c r="F83" s="13" t="s">
        <v>346</v>
      </c>
      <c r="G83" s="14" t="s">
        <v>347</v>
      </c>
      <c r="H83" s="14" t="s">
        <v>19</v>
      </c>
      <c r="I83" s="8" t="s">
        <v>131</v>
      </c>
      <c r="J83" s="9" t="s">
        <v>341</v>
      </c>
      <c r="K83" s="4" t="str">
        <f t="shared" si="21"/>
        <v>Nazwa  D x d x H  (Materiał)
P01_A  80,00 x 70,50 x 9,50  (PU)</v>
      </c>
      <c r="L83" s="11" t="str">
        <f>IFERROR(__xludf.DUMMYFUNCTION("IMAGE(""https://drive.google.com/uc?export=view&amp;id="" &amp; REGEXEXTRACT(M83, ""d/(.+)/""))"),"")</f>
        <v/>
      </c>
      <c r="M83" s="21" t="s">
        <v>342</v>
      </c>
      <c r="N83" s="4" t="s">
        <v>343</v>
      </c>
    </row>
    <row r="84" ht="90.0" customHeight="1">
      <c r="A84" s="8">
        <v>83.0</v>
      </c>
      <c r="B84" s="9" t="s">
        <v>348</v>
      </c>
      <c r="C84" s="10" t="s">
        <v>349</v>
      </c>
      <c r="D84" s="11" t="str">
        <f>IFERROR(__xludf.DUMMYFUNCTION("IMAGE(""https://drive.google.com/uc?export=view&amp;id="" &amp; REGEXEXTRACT(C84, ""d/(.+)/""))"),"")</f>
        <v/>
      </c>
      <c r="E84" s="22" t="s">
        <v>338</v>
      </c>
      <c r="F84" s="13" t="s">
        <v>350</v>
      </c>
      <c r="G84" s="14" t="s">
        <v>347</v>
      </c>
      <c r="H84" s="14" t="s">
        <v>19</v>
      </c>
      <c r="I84" s="8" t="s">
        <v>131</v>
      </c>
      <c r="J84" s="9" t="s">
        <v>341</v>
      </c>
      <c r="K84" s="4" t="str">
        <f t="shared" si="21"/>
        <v>Nazwa  D x d x H  (Materiał)
P01_B  80,00 x 70,50 x 9,50  (PU)</v>
      </c>
      <c r="L84" s="11" t="str">
        <f>IFERROR(__xludf.DUMMYFUNCTION("IMAGE(""https://drive.google.com/uc?export=view&amp;id="" &amp; REGEXEXTRACT(M84, ""d/(.+)/""))"),"")</f>
        <v/>
      </c>
      <c r="M84" s="21" t="s">
        <v>342</v>
      </c>
      <c r="N84" s="4" t="s">
        <v>343</v>
      </c>
    </row>
    <row r="85" ht="90.0" customHeight="1">
      <c r="A85" s="8">
        <v>84.0</v>
      </c>
      <c r="B85" s="9" t="s">
        <v>351</v>
      </c>
      <c r="C85" s="10" t="s">
        <v>352</v>
      </c>
      <c r="D85" s="11" t="str">
        <f>IFERROR(__xludf.DUMMYFUNCTION("IMAGE(""https://drive.google.com/uc?export=view&amp;id="" &amp; REGEXEXTRACT(C85, ""d/(.+)/""))"),"")</f>
        <v/>
      </c>
      <c r="E85" s="22" t="s">
        <v>338</v>
      </c>
      <c r="F85" s="13" t="s">
        <v>353</v>
      </c>
      <c r="G85" s="14" t="s">
        <v>354</v>
      </c>
      <c r="H85" s="14" t="s">
        <v>19</v>
      </c>
      <c r="I85" s="8" t="s">
        <v>131</v>
      </c>
      <c r="J85" s="9" t="s">
        <v>341</v>
      </c>
      <c r="K85" s="4" t="str">
        <f t="shared" si="21"/>
        <v>Nazwa  D x d x H  (Materiał)
P01_C  80,00 x 70,50 x 9,50  (PU)</v>
      </c>
      <c r="L85" s="11" t="str">
        <f>IFERROR(__xludf.DUMMYFUNCTION("IMAGE(""https://drive.google.com/uc?export=view&amp;id="" &amp; REGEXEXTRACT(M85, ""d/(.+)/""))"),"")</f>
        <v/>
      </c>
      <c r="M85" s="21" t="s">
        <v>342</v>
      </c>
      <c r="N85" s="4" t="s">
        <v>343</v>
      </c>
    </row>
    <row r="86" ht="90.0" customHeight="1">
      <c r="A86" s="8">
        <v>85.0</v>
      </c>
      <c r="B86" s="9" t="s">
        <v>355</v>
      </c>
      <c r="C86" s="10" t="s">
        <v>356</v>
      </c>
      <c r="D86" s="11" t="str">
        <f>IFERROR(__xludf.DUMMYFUNCTION("IMAGE(""https://drive.google.com/uc?export=view&amp;id="" &amp; REGEXEXTRACT(C86, ""d/(.+)/""))"),"")</f>
        <v/>
      </c>
      <c r="E86" s="22" t="s">
        <v>338</v>
      </c>
      <c r="F86" s="13" t="s">
        <v>357</v>
      </c>
      <c r="G86" s="14" t="s">
        <v>347</v>
      </c>
      <c r="H86" s="14" t="s">
        <v>19</v>
      </c>
      <c r="I86" s="8" t="s">
        <v>131</v>
      </c>
      <c r="J86" s="9" t="s">
        <v>341</v>
      </c>
      <c r="K86" s="4" t="str">
        <f t="shared" si="21"/>
        <v>Nazwa  D x d x H  (Materiał)
P01_D  80,00 x 70,50 x 9,50  (PU)</v>
      </c>
      <c r="L86" s="11" t="str">
        <f>IFERROR(__xludf.DUMMYFUNCTION("IMAGE(""https://drive.google.com/uc?export=view&amp;id="" &amp; REGEXEXTRACT(M86, ""d/(.+)/""))"),"")</f>
        <v/>
      </c>
      <c r="M86" s="21" t="s">
        <v>342</v>
      </c>
      <c r="N86" s="4" t="s">
        <v>343</v>
      </c>
    </row>
    <row r="87" ht="90.0" customHeight="1">
      <c r="A87" s="8">
        <v>86.0</v>
      </c>
      <c r="B87" s="9" t="s">
        <v>358</v>
      </c>
      <c r="C87" s="10" t="s">
        <v>359</v>
      </c>
      <c r="D87" s="11" t="str">
        <f>IFERROR(__xludf.DUMMYFUNCTION("IMAGE(""https://drive.google.com/uc?export=view&amp;id="" &amp; REGEXEXTRACT(C87, ""d/(.+)/""))"),"")</f>
        <v/>
      </c>
      <c r="E87" s="22" t="s">
        <v>338</v>
      </c>
      <c r="F87" s="13" t="s">
        <v>360</v>
      </c>
      <c r="G87" s="14" t="s">
        <v>361</v>
      </c>
      <c r="H87" s="14" t="s">
        <v>44</v>
      </c>
      <c r="I87" s="8" t="s">
        <v>151</v>
      </c>
      <c r="J87" s="9" t="s">
        <v>341</v>
      </c>
      <c r="K87" s="4" t="str">
        <f t="shared" si="21"/>
        <v>Nazwa  D x d x H  (Materiał)
P02  80,00 x 70,50 x 9,50  (PU)</v>
      </c>
      <c r="L87" s="11" t="str">
        <f>IFERROR(__xludf.DUMMYFUNCTION("IMAGE(""https://drive.google.com/uc?export=view&amp;id="" &amp; REGEXEXTRACT(M87, ""d/(.+)/""))"),"")</f>
        <v/>
      </c>
      <c r="M87" s="21" t="s">
        <v>342</v>
      </c>
      <c r="N87" s="4" t="s">
        <v>343</v>
      </c>
    </row>
    <row r="88" ht="90.0" customHeight="1">
      <c r="A88" s="8">
        <v>87.0</v>
      </c>
      <c r="B88" s="9" t="s">
        <v>362</v>
      </c>
      <c r="C88" s="10" t="s">
        <v>363</v>
      </c>
      <c r="D88" s="11" t="str">
        <f>IFERROR(__xludf.DUMMYFUNCTION("IMAGE(""https://drive.google.com/uc?export=view&amp;id="" &amp; REGEXEXTRACT(C88, ""d/(.+)/""))"),"")</f>
        <v/>
      </c>
      <c r="E88" s="22" t="s">
        <v>338</v>
      </c>
      <c r="F88" s="13" t="s">
        <v>364</v>
      </c>
      <c r="G88" s="14" t="s">
        <v>361</v>
      </c>
      <c r="H88" s="14" t="s">
        <v>44</v>
      </c>
      <c r="I88" s="8" t="s">
        <v>151</v>
      </c>
      <c r="J88" s="9" t="s">
        <v>341</v>
      </c>
      <c r="K88" s="4" t="str">
        <f t="shared" si="21"/>
        <v>Nazwa  D x d x H  (Materiał)
P02A  80,00 x 70,50 x 9,50  (PU)</v>
      </c>
      <c r="L88" s="11" t="str">
        <f>IFERROR(__xludf.DUMMYFUNCTION("IMAGE(""https://drive.google.com/uc?export=view&amp;id="" &amp; REGEXEXTRACT(M88, ""d/(.+)/""))"),"")</f>
        <v/>
      </c>
      <c r="M88" s="21" t="s">
        <v>342</v>
      </c>
      <c r="N88" s="4" t="s">
        <v>343</v>
      </c>
    </row>
    <row r="89" ht="90.0" customHeight="1">
      <c r="A89" s="8">
        <v>88.0</v>
      </c>
      <c r="B89" s="9" t="s">
        <v>365</v>
      </c>
      <c r="C89" s="10" t="s">
        <v>366</v>
      </c>
      <c r="D89" s="11" t="str">
        <f>IFERROR(__xludf.DUMMYFUNCTION("IMAGE(""https://drive.google.com/uc?export=view&amp;id="" &amp; REGEXEXTRACT(C89, ""d/(.+)/""))"),"")</f>
        <v/>
      </c>
      <c r="E89" s="22" t="s">
        <v>338</v>
      </c>
      <c r="F89" s="13" t="s">
        <v>367</v>
      </c>
      <c r="G89" s="14" t="s">
        <v>368</v>
      </c>
      <c r="H89" s="14" t="s">
        <v>165</v>
      </c>
      <c r="I89" s="8" t="s">
        <v>131</v>
      </c>
      <c r="J89" s="9" t="s">
        <v>341</v>
      </c>
      <c r="K89" s="4" t="str">
        <f t="shared" ref="K89:K95" si="22">"Nazwa  D x d x H  (Materiał)" &amp; CHAR(10) &amp; F89 &amp; "  120,00 x 106,80 x 14,50  (PU)"</f>
        <v>Nazwa  D x d x H  (Materiał)
P03  120,00 x 106,80 x 14,50  (PU)</v>
      </c>
      <c r="L89" s="11" t="str">
        <f>IFERROR(__xludf.DUMMYFUNCTION("IMAGE(""https://drive.google.com/uc?export=view&amp;id="" &amp; REGEXEXTRACT(M89, ""d/(.+)/""))"),"")</f>
        <v/>
      </c>
      <c r="M89" s="21" t="s">
        <v>342</v>
      </c>
      <c r="N89" s="4" t="s">
        <v>343</v>
      </c>
    </row>
    <row r="90" ht="90.0" customHeight="1">
      <c r="A90" s="8">
        <v>89.0</v>
      </c>
      <c r="B90" s="9" t="s">
        <v>369</v>
      </c>
      <c r="C90" s="10" t="s">
        <v>370</v>
      </c>
      <c r="D90" s="11" t="str">
        <f>IFERROR(__xludf.DUMMYFUNCTION("IMAGE(""https://drive.google.com/uc?export=view&amp;id="" &amp; REGEXEXTRACT(C90, ""d/(.+)/""))"),"")</f>
        <v/>
      </c>
      <c r="E90" s="22" t="s">
        <v>338</v>
      </c>
      <c r="F90" s="13" t="s">
        <v>371</v>
      </c>
      <c r="G90" s="14" t="s">
        <v>372</v>
      </c>
      <c r="H90" s="14" t="s">
        <v>173</v>
      </c>
      <c r="I90" s="8" t="s">
        <v>151</v>
      </c>
      <c r="J90" s="9" t="s">
        <v>341</v>
      </c>
      <c r="K90" s="4" t="str">
        <f t="shared" si="22"/>
        <v>Nazwa  D x d x H  (Materiał)
P04  120,00 x 106,80 x 14,50  (PU)</v>
      </c>
      <c r="L90" s="11" t="str">
        <f>IFERROR(__xludf.DUMMYFUNCTION("IMAGE(""https://drive.google.com/uc?export=view&amp;id="" &amp; REGEXEXTRACT(M90, ""d/(.+)/""))"),"")</f>
        <v/>
      </c>
      <c r="M90" s="21" t="s">
        <v>342</v>
      </c>
      <c r="N90" s="4" t="s">
        <v>343</v>
      </c>
    </row>
    <row r="91" ht="90.0" customHeight="1">
      <c r="A91" s="8">
        <v>90.0</v>
      </c>
      <c r="B91" s="9" t="s">
        <v>373</v>
      </c>
      <c r="C91" s="10" t="s">
        <v>374</v>
      </c>
      <c r="D91" s="11" t="str">
        <f>IFERROR(__xludf.DUMMYFUNCTION("IMAGE(""https://drive.google.com/uc?export=view&amp;id="" &amp; REGEXEXTRACT(C91, ""d/(.+)/""))"),"")</f>
        <v/>
      </c>
      <c r="E91" s="22" t="s">
        <v>338</v>
      </c>
      <c r="F91" s="13" t="s">
        <v>375</v>
      </c>
      <c r="G91" s="14" t="s">
        <v>372</v>
      </c>
      <c r="H91" s="14" t="s">
        <v>173</v>
      </c>
      <c r="I91" s="8" t="s">
        <v>151</v>
      </c>
      <c r="J91" s="9" t="s">
        <v>341</v>
      </c>
      <c r="K91" s="4" t="str">
        <f t="shared" si="22"/>
        <v>Nazwa  D x d x H  (Materiał)
P04_A  120,00 x 106,80 x 14,50  (PU)</v>
      </c>
      <c r="L91" s="11" t="str">
        <f>IFERROR(__xludf.DUMMYFUNCTION("IMAGE(""https://drive.google.com/uc?export=view&amp;id="" &amp; REGEXEXTRACT(M91, ""d/(.+)/""))"),"")</f>
        <v/>
      </c>
      <c r="M91" s="21" t="s">
        <v>342</v>
      </c>
      <c r="N91" s="4" t="s">
        <v>343</v>
      </c>
    </row>
    <row r="92" ht="90.0" customHeight="1">
      <c r="A92" s="8">
        <v>91.0</v>
      </c>
      <c r="B92" s="9" t="s">
        <v>376</v>
      </c>
      <c r="C92" s="10" t="s">
        <v>377</v>
      </c>
      <c r="D92" s="11" t="str">
        <f>IFERROR(__xludf.DUMMYFUNCTION("IMAGE(""https://drive.google.com/uc?export=view&amp;id="" &amp; REGEXEXTRACT(C92, ""d/(.+)/""))"),"")</f>
        <v/>
      </c>
      <c r="E92" s="22" t="s">
        <v>338</v>
      </c>
      <c r="F92" s="13" t="s">
        <v>378</v>
      </c>
      <c r="G92" s="14" t="s">
        <v>379</v>
      </c>
      <c r="H92" s="14" t="s">
        <v>19</v>
      </c>
      <c r="I92" s="8" t="s">
        <v>131</v>
      </c>
      <c r="J92" s="9" t="s">
        <v>341</v>
      </c>
      <c r="K92" s="4" t="str">
        <f t="shared" si="22"/>
        <v>Nazwa  D x d x H  (Materiał)
P05  120,00 x 106,80 x 14,50  (PU)</v>
      </c>
      <c r="L92" s="11" t="str">
        <f>IFERROR(__xludf.DUMMYFUNCTION("IMAGE(""https://drive.google.com/uc?export=view&amp;id="" &amp; REGEXEXTRACT(M92, ""d/(.+)/""))"),"")</f>
        <v/>
      </c>
      <c r="M92" s="21" t="s">
        <v>342</v>
      </c>
      <c r="N92" s="4" t="s">
        <v>343</v>
      </c>
    </row>
    <row r="93" ht="90.0" customHeight="1">
      <c r="A93" s="8">
        <v>92.0</v>
      </c>
      <c r="B93" s="9" t="s">
        <v>380</v>
      </c>
      <c r="C93" s="10" t="s">
        <v>381</v>
      </c>
      <c r="D93" s="11" t="str">
        <f>IFERROR(__xludf.DUMMYFUNCTION("IMAGE(""https://drive.google.com/uc?export=view&amp;id="" &amp; REGEXEXTRACT(C93, ""d/(.+)/""))"),"")</f>
        <v/>
      </c>
      <c r="E93" s="22" t="s">
        <v>338</v>
      </c>
      <c r="F93" s="13" t="s">
        <v>382</v>
      </c>
      <c r="G93" s="14" t="s">
        <v>383</v>
      </c>
      <c r="H93" s="14" t="s">
        <v>19</v>
      </c>
      <c r="I93" s="8" t="s">
        <v>131</v>
      </c>
      <c r="J93" s="9" t="s">
        <v>341</v>
      </c>
      <c r="K93" s="4" t="str">
        <f t="shared" si="22"/>
        <v>Nazwa  D x d x H  (Materiał)
P06  120,00 x 106,80 x 14,50  (PU)</v>
      </c>
      <c r="L93" s="11" t="str">
        <f>IFERROR(__xludf.DUMMYFUNCTION("IMAGE(""https://drive.google.com/uc?export=view&amp;id="" &amp; REGEXEXTRACT(M93, ""d/(.+)/""))"),"")</f>
        <v/>
      </c>
      <c r="M93" s="21" t="s">
        <v>342</v>
      </c>
      <c r="N93" s="4" t="s">
        <v>343</v>
      </c>
    </row>
    <row r="94" ht="90.0" customHeight="1">
      <c r="A94" s="8">
        <v>93.0</v>
      </c>
      <c r="B94" s="9" t="s">
        <v>384</v>
      </c>
      <c r="C94" s="10" t="s">
        <v>385</v>
      </c>
      <c r="D94" s="11" t="str">
        <f>IFERROR(__xludf.DUMMYFUNCTION("IMAGE(""https://drive.google.com/uc?export=view&amp;id="" &amp; REGEXEXTRACT(C94, ""d/(.+)/""))"),"")</f>
        <v/>
      </c>
      <c r="E94" s="22" t="s">
        <v>338</v>
      </c>
      <c r="F94" s="13" t="s">
        <v>386</v>
      </c>
      <c r="G94" s="14" t="s">
        <v>383</v>
      </c>
      <c r="H94" s="14" t="s">
        <v>19</v>
      </c>
      <c r="I94" s="8" t="s">
        <v>131</v>
      </c>
      <c r="J94" s="9" t="s">
        <v>341</v>
      </c>
      <c r="K94" s="4" t="str">
        <f t="shared" si="22"/>
        <v>Nazwa  D x d x H  (Materiał)
P06_B  120,00 x 106,80 x 14,50  (PU)</v>
      </c>
      <c r="L94" s="11" t="str">
        <f>IFERROR(__xludf.DUMMYFUNCTION("IMAGE(""https://drive.google.com/uc?export=view&amp;id="" &amp; REGEXEXTRACT(M94, ""d/(.+)/""))"),"")</f>
        <v/>
      </c>
      <c r="M94" s="21" t="s">
        <v>342</v>
      </c>
      <c r="N94" s="4" t="s">
        <v>343</v>
      </c>
    </row>
    <row r="95" ht="90.0" customHeight="1">
      <c r="A95" s="8">
        <v>94.0</v>
      </c>
      <c r="B95" s="9" t="s">
        <v>387</v>
      </c>
      <c r="C95" s="10" t="s">
        <v>388</v>
      </c>
      <c r="D95" s="11" t="str">
        <f>IFERROR(__xludf.DUMMYFUNCTION("IMAGE(""https://drive.google.com/uc?export=view&amp;id="" &amp; REGEXEXTRACT(C95, ""d/(.+)/""))"),"")</f>
        <v/>
      </c>
      <c r="E95" s="22" t="s">
        <v>338</v>
      </c>
      <c r="F95" s="13" t="s">
        <v>389</v>
      </c>
      <c r="G95" s="14" t="s">
        <v>390</v>
      </c>
      <c r="H95" s="14" t="s">
        <v>165</v>
      </c>
      <c r="I95" s="8" t="s">
        <v>131</v>
      </c>
      <c r="J95" s="9" t="s">
        <v>341</v>
      </c>
      <c r="K95" s="4" t="str">
        <f t="shared" si="22"/>
        <v>Nazwa  D x d x H  (Materiał)
P07  120,00 x 106,80 x 14,50  (PU)</v>
      </c>
      <c r="L95" s="11" t="str">
        <f>IFERROR(__xludf.DUMMYFUNCTION("IMAGE(""https://drive.google.com/uc?export=view&amp;id="" &amp; REGEXEXTRACT(M95, ""d/(.+)/""))"),"")</f>
        <v/>
      </c>
      <c r="M95" s="21" t="s">
        <v>342</v>
      </c>
      <c r="N95" s="4" t="s">
        <v>343</v>
      </c>
    </row>
    <row r="96" ht="90.0" customHeight="1">
      <c r="A96" s="8">
        <v>95.0</v>
      </c>
      <c r="B96" s="9" t="s">
        <v>391</v>
      </c>
      <c r="C96" s="10" t="s">
        <v>392</v>
      </c>
      <c r="D96" s="11" t="str">
        <f>IFERROR(__xludf.DUMMYFUNCTION("IMAGE(""https://drive.google.com/uc?export=view&amp;id="" &amp; REGEXEXTRACT(C96, ""d/(.+)/""))"),"")</f>
        <v/>
      </c>
      <c r="E96" s="22" t="s">
        <v>338</v>
      </c>
      <c r="F96" s="13" t="s">
        <v>393</v>
      </c>
      <c r="G96" s="14" t="s">
        <v>394</v>
      </c>
      <c r="H96" s="14" t="s">
        <v>116</v>
      </c>
      <c r="I96" s="8" t="s">
        <v>218</v>
      </c>
      <c r="J96" s="9" t="s">
        <v>341</v>
      </c>
      <c r="K96" s="4" t="str">
        <f>"Nazwa  D x d x H  (Materiał)" &amp; CHAR(10) &amp; F96 &amp; "  160,00 x 152,00 x 8,00  (PU)"</f>
        <v>Nazwa  D x d x H  (Materiał)
P08_D  160,00 x 152,00 x 8,00  (PU)</v>
      </c>
      <c r="L96" s="11" t="str">
        <f>IFERROR(__xludf.DUMMYFUNCTION("IMAGE(""https://drive.google.com/uc?export=view&amp;id="" &amp; REGEXEXTRACT(M96, ""d/(.+)/""))"),"")</f>
        <v/>
      </c>
      <c r="M96" s="21" t="s">
        <v>395</v>
      </c>
      <c r="N96" s="4" t="s">
        <v>396</v>
      </c>
    </row>
    <row r="97" ht="90.0" customHeight="1">
      <c r="A97" s="8">
        <v>96.0</v>
      </c>
      <c r="B97" s="9" t="s">
        <v>397</v>
      </c>
      <c r="C97" s="10" t="s">
        <v>398</v>
      </c>
      <c r="D97" s="11" t="str">
        <f>IFERROR(__xludf.DUMMYFUNCTION("IMAGE(""https://drive.google.com/uc?export=view&amp;id="" &amp; REGEXEXTRACT(C97, ""d/(.+)/""))"),"")</f>
        <v/>
      </c>
      <c r="E97" s="22" t="s">
        <v>338</v>
      </c>
      <c r="F97" s="13" t="s">
        <v>399</v>
      </c>
      <c r="G97" s="14" t="s">
        <v>400</v>
      </c>
      <c r="H97" s="14" t="s">
        <v>230</v>
      </c>
      <c r="I97" s="8" t="s">
        <v>218</v>
      </c>
      <c r="J97" s="9" t="s">
        <v>341</v>
      </c>
      <c r="K97" s="4" t="str">
        <f>"Nazwa  D x d x H  (Materiał)" &amp; CHAR(10) &amp; F97 &amp; "  160,00 x 142,00 x 10,00  (PU)"</f>
        <v>Nazwa  D x d x H  (Materiał)
P08_DH  160,00 x 142,00 x 10,00  (PU)</v>
      </c>
      <c r="L97" s="11" t="str">
        <f>IFERROR(__xludf.DUMMYFUNCTION("IMAGE(""https://drive.google.com/uc?export=view&amp;id="" &amp; REGEXEXTRACT(M97, ""d/(.+)/""))"),"")</f>
        <v/>
      </c>
      <c r="M97" s="21" t="s">
        <v>395</v>
      </c>
      <c r="N97" s="4" t="s">
        <v>396</v>
      </c>
    </row>
    <row r="98" ht="90.0" customHeight="1">
      <c r="A98" s="8">
        <v>97.0</v>
      </c>
      <c r="B98" s="9" t="s">
        <v>401</v>
      </c>
      <c r="C98" s="10" t="s">
        <v>402</v>
      </c>
      <c r="D98" s="11" t="str">
        <f>IFERROR(__xludf.DUMMYFUNCTION("IMAGE(""https://drive.google.com/uc?export=view&amp;id="" &amp; REGEXEXTRACT(C98, ""d/(.+)/""))"),"")</f>
        <v/>
      </c>
      <c r="E98" s="22" t="s">
        <v>338</v>
      </c>
      <c r="F98" s="13" t="s">
        <v>403</v>
      </c>
      <c r="G98" s="14" t="s">
        <v>394</v>
      </c>
      <c r="H98" s="14" t="s">
        <v>116</v>
      </c>
      <c r="I98" s="8" t="s">
        <v>218</v>
      </c>
      <c r="J98" s="9" t="s">
        <v>341</v>
      </c>
      <c r="K98" s="4" t="str">
        <f t="shared" ref="K98:K99" si="23">"Nazwa  D x d x H  (Materiał)" &amp; CHAR(10) &amp; F98 &amp; "  160,00 x 152,00 x 8,00  (PU)"</f>
        <v>Nazwa  D x d x H  (Materiał)
P08_DP  160,00 x 152,00 x 8,00  (PU)</v>
      </c>
      <c r="L98" s="11" t="str">
        <f>IFERROR(__xludf.DUMMYFUNCTION("IMAGE(""https://drive.google.com/uc?export=view&amp;id="" &amp; REGEXEXTRACT(M98, ""d/(.+)/""))"),"")</f>
        <v/>
      </c>
      <c r="M98" s="21" t="s">
        <v>395</v>
      </c>
      <c r="N98" s="4" t="s">
        <v>396</v>
      </c>
    </row>
    <row r="99" ht="90.0" customHeight="1">
      <c r="A99" s="8">
        <v>98.0</v>
      </c>
      <c r="B99" s="9" t="s">
        <v>404</v>
      </c>
      <c r="C99" s="10" t="s">
        <v>405</v>
      </c>
      <c r="D99" s="11" t="str">
        <f>IFERROR(__xludf.DUMMYFUNCTION("IMAGE(""https://drive.google.com/uc?export=view&amp;id="" &amp; REGEXEXTRACT(C99, ""d/(.+)/""))"),"")</f>
        <v/>
      </c>
      <c r="E99" s="22" t="s">
        <v>338</v>
      </c>
      <c r="F99" s="13" t="s">
        <v>406</v>
      </c>
      <c r="G99" s="14" t="s">
        <v>394</v>
      </c>
      <c r="H99" s="14" t="s">
        <v>116</v>
      </c>
      <c r="I99" s="8" t="s">
        <v>218</v>
      </c>
      <c r="J99" s="9" t="s">
        <v>341</v>
      </c>
      <c r="K99" s="4" t="str">
        <f t="shared" si="23"/>
        <v>Nazwa  D x d x H  (Materiał)
P08_S  160,00 x 152,00 x 8,00  (PU)</v>
      </c>
      <c r="L99" s="11" t="str">
        <f>IFERROR(__xludf.DUMMYFUNCTION("IMAGE(""https://drive.google.com/uc?export=view&amp;id="" &amp; REGEXEXTRACT(M99, ""d/(.+)/""))"),"")</f>
        <v/>
      </c>
      <c r="M99" s="21" t="s">
        <v>395</v>
      </c>
      <c r="N99" s="4" t="s">
        <v>396</v>
      </c>
    </row>
    <row r="100" ht="90.0" customHeight="1">
      <c r="A100" s="8">
        <v>99.0</v>
      </c>
      <c r="B100" s="9" t="s">
        <v>407</v>
      </c>
      <c r="C100" s="10" t="s">
        <v>408</v>
      </c>
      <c r="D100" s="11" t="str">
        <f>IFERROR(__xludf.DUMMYFUNCTION("IMAGE(""https://drive.google.com/uc?export=view&amp;id="" &amp; REGEXEXTRACT(C100, ""d/(.+)/""))"),"")</f>
        <v/>
      </c>
      <c r="E100" s="22" t="s">
        <v>338</v>
      </c>
      <c r="F100" s="13" t="s">
        <v>409</v>
      </c>
      <c r="G100" s="14" t="s">
        <v>400</v>
      </c>
      <c r="H100" s="14" t="s">
        <v>230</v>
      </c>
      <c r="I100" s="8" t="s">
        <v>218</v>
      </c>
      <c r="J100" s="9" t="s">
        <v>341</v>
      </c>
      <c r="K100" s="4" t="str">
        <f>"Nazwa  D x d x H  (Materiał)" &amp; CHAR(10) &amp; F100 &amp; "  160,00 x 142,00 x 10,00  (PU)"</f>
        <v>Nazwa  D x d x H  (Materiał)
P08_SH  160,00 x 142,00 x 10,00  (PU)</v>
      </c>
      <c r="L100" s="11" t="str">
        <f>IFERROR(__xludf.DUMMYFUNCTION("IMAGE(""https://drive.google.com/uc?export=view&amp;id="" &amp; REGEXEXTRACT(M100, ""d/(.+)/""))"),"")</f>
        <v/>
      </c>
      <c r="M100" s="21" t="s">
        <v>395</v>
      </c>
      <c r="N100" s="4" t="s">
        <v>396</v>
      </c>
    </row>
    <row r="101" ht="90.0" customHeight="1">
      <c r="A101" s="8">
        <v>100.0</v>
      </c>
      <c r="B101" s="9" t="s">
        <v>410</v>
      </c>
      <c r="C101" s="10" t="s">
        <v>411</v>
      </c>
      <c r="D101" s="11" t="str">
        <f>IFERROR(__xludf.DUMMYFUNCTION("IMAGE(""https://drive.google.com/uc?export=view&amp;id="" &amp; REGEXEXTRACT(C101, ""d/(.+)/""))"),"")</f>
        <v/>
      </c>
      <c r="E101" s="22" t="s">
        <v>338</v>
      </c>
      <c r="F101" s="13" t="s">
        <v>412</v>
      </c>
      <c r="G101" s="14" t="s">
        <v>413</v>
      </c>
      <c r="H101" s="14" t="s">
        <v>414</v>
      </c>
      <c r="I101" s="8" t="s">
        <v>415</v>
      </c>
      <c r="J101" s="9" t="s">
        <v>416</v>
      </c>
      <c r="K101" s="4" t="str">
        <f t="shared" ref="K101:K103" si="24">"Nazwa  D x Dr/d x H/L  (Materiał)" &amp; CHAR(10) &amp; F101 &amp; "  100,00 x 96,00/80,00 x 30,00/35,00  (PU+NBR+POM)"</f>
        <v>Nazwa  D x Dr/d x H/L  (Materiał)
P09  100,00 x 96,00/80,00 x 30,00/35,00  (PU+NBR+POM)</v>
      </c>
      <c r="L101" s="11" t="str">
        <f>IFERROR(__xludf.DUMMYFUNCTION("IMAGE(""https://drive.google.com/uc?export=view&amp;id="" &amp; REGEXEXTRACT(M101, ""d/(.+)/""))"),"")</f>
        <v/>
      </c>
      <c r="M101" s="21" t="s">
        <v>417</v>
      </c>
      <c r="N101" s="4" t="s">
        <v>418</v>
      </c>
    </row>
    <row r="102" ht="90.0" customHeight="1">
      <c r="A102" s="8">
        <v>101.0</v>
      </c>
      <c r="B102" s="9" t="s">
        <v>419</v>
      </c>
      <c r="C102" s="10" t="s">
        <v>420</v>
      </c>
      <c r="D102" s="11" t="str">
        <f>IFERROR(__xludf.DUMMYFUNCTION("IMAGE(""https://drive.google.com/uc?export=view&amp;id="" &amp; REGEXEXTRACT(C102, ""d/(.+)/""))"),"")</f>
        <v/>
      </c>
      <c r="E102" s="22" t="s">
        <v>338</v>
      </c>
      <c r="F102" s="13" t="s">
        <v>421</v>
      </c>
      <c r="G102" s="14" t="s">
        <v>422</v>
      </c>
      <c r="H102" s="14" t="s">
        <v>414</v>
      </c>
      <c r="I102" s="8" t="s">
        <v>131</v>
      </c>
      <c r="J102" s="9" t="s">
        <v>416</v>
      </c>
      <c r="K102" s="4" t="str">
        <f t="shared" si="24"/>
        <v>Nazwa  D x Dr/d x H/L  (Materiał)
P09_A  100,00 x 96,00/80,00 x 30,00/35,00  (PU+NBR+POM)</v>
      </c>
      <c r="L102" s="11" t="str">
        <f>IFERROR(__xludf.DUMMYFUNCTION("IMAGE(""https://drive.google.com/uc?export=view&amp;id="" &amp; REGEXEXTRACT(M102, ""d/(.+)/""))"),"")</f>
        <v/>
      </c>
      <c r="M102" s="21" t="s">
        <v>417</v>
      </c>
      <c r="N102" s="4" t="s">
        <v>418</v>
      </c>
    </row>
    <row r="103" ht="90.0" customHeight="1">
      <c r="A103" s="8">
        <v>102.0</v>
      </c>
      <c r="B103" s="9" t="s">
        <v>423</v>
      </c>
      <c r="C103" s="10" t="s">
        <v>424</v>
      </c>
      <c r="D103" s="11" t="str">
        <f>IFERROR(__xludf.DUMMYFUNCTION("IMAGE(""https://drive.google.com/uc?export=view&amp;id="" &amp; REGEXEXTRACT(C103, ""d/(.+)/""))"),"")</f>
        <v/>
      </c>
      <c r="E103" s="22" t="s">
        <v>338</v>
      </c>
      <c r="F103" s="13" t="s">
        <v>425</v>
      </c>
      <c r="G103" s="14" t="s">
        <v>422</v>
      </c>
      <c r="H103" s="14" t="s">
        <v>414</v>
      </c>
      <c r="I103" s="8" t="s">
        <v>131</v>
      </c>
      <c r="J103" s="9" t="s">
        <v>416</v>
      </c>
      <c r="K103" s="4" t="str">
        <f t="shared" si="24"/>
        <v>Nazwa  D x Dr/d x H/L  (Materiał)
P09_B  100,00 x 96,00/80,00 x 30,00/35,00  (PU+NBR+POM)</v>
      </c>
      <c r="L103" s="11" t="str">
        <f>IFERROR(__xludf.DUMMYFUNCTION("IMAGE(""https://drive.google.com/uc?export=view&amp;id="" &amp; REGEXEXTRACT(M103, ""d/(.+)/""))"),"")</f>
        <v/>
      </c>
      <c r="M103" s="21" t="s">
        <v>417</v>
      </c>
      <c r="N103" s="4" t="s">
        <v>418</v>
      </c>
    </row>
    <row r="104" ht="90.0" customHeight="1">
      <c r="A104" s="8">
        <v>103.0</v>
      </c>
      <c r="B104" s="9" t="s">
        <v>426</v>
      </c>
      <c r="C104" s="10" t="s">
        <v>427</v>
      </c>
      <c r="D104" s="11" t="str">
        <f>IFERROR(__xludf.DUMMYFUNCTION("IMAGE(""https://drive.google.com/uc?export=view&amp;id="" &amp; REGEXEXTRACT(C104, ""d/(.+)/""))"),"")</f>
        <v/>
      </c>
      <c r="E104" s="22" t="s">
        <v>338</v>
      </c>
      <c r="F104" s="13" t="s">
        <v>428</v>
      </c>
      <c r="G104" s="14" t="s">
        <v>429</v>
      </c>
      <c r="H104" s="14" t="s">
        <v>44</v>
      </c>
      <c r="I104" s="8" t="s">
        <v>430</v>
      </c>
      <c r="J104" s="9" t="s">
        <v>416</v>
      </c>
      <c r="K104" s="4" t="str">
        <f>"Nazwa  D x Dr/d x H/L  (Materiał)" &amp; CHAR(10) &amp; F104 &amp; "  100,00 x 96,00/80,00 x 30,00/35,00  (PU+POM)"</f>
        <v>Nazwa  D x Dr/d x H/L  (Materiał)
P09_C  100,00 x 96,00/80,00 x 30,00/35,00  (PU+POM)</v>
      </c>
      <c r="L104" s="11" t="str">
        <f>IFERROR(__xludf.DUMMYFUNCTION("IMAGE(""https://drive.google.com/uc?export=view&amp;id="" &amp; REGEXEXTRACT(M104, ""d/(.+)/""))"),"")</f>
        <v/>
      </c>
      <c r="M104" s="21" t="s">
        <v>417</v>
      </c>
      <c r="N104" s="4" t="s">
        <v>418</v>
      </c>
    </row>
    <row r="105" ht="90.0" customHeight="1">
      <c r="A105" s="8">
        <v>104.0</v>
      </c>
      <c r="B105" s="9" t="s">
        <v>431</v>
      </c>
      <c r="C105" s="10" t="s">
        <v>432</v>
      </c>
      <c r="D105" s="11" t="str">
        <f>IFERROR(__xludf.DUMMYFUNCTION("IMAGE(""https://drive.google.com/uc?export=view&amp;id="" &amp; REGEXEXTRACT(C105, ""d/(.+)/""))"),"")</f>
        <v/>
      </c>
      <c r="E105" s="22" t="s">
        <v>338</v>
      </c>
      <c r="F105" s="13" t="s">
        <v>433</v>
      </c>
      <c r="G105" s="14" t="s">
        <v>434</v>
      </c>
      <c r="H105" s="14" t="s">
        <v>414</v>
      </c>
      <c r="I105" s="8" t="s">
        <v>131</v>
      </c>
      <c r="J105" s="9" t="s">
        <v>416</v>
      </c>
      <c r="K105" s="4" t="str">
        <f>"Nazwa  D x Dr/d x H/L  (Materiał)" &amp; CHAR(10) &amp; F105 &amp; "  100,00 x 96,00/80,00 x 30,00/35,00  (PU+NBR+POM)"</f>
        <v>Nazwa  D x Dr/d x H/L  (Materiał)
P09_D  100,00 x 96,00/80,00 x 30,00/35,00  (PU+NBR+POM)</v>
      </c>
      <c r="L105" s="11" t="str">
        <f>IFERROR(__xludf.DUMMYFUNCTION("IMAGE(""https://drive.google.com/uc?export=view&amp;id="" &amp; REGEXEXTRACT(M105, ""d/(.+)/""))"),"")</f>
        <v/>
      </c>
      <c r="M105" s="21" t="s">
        <v>417</v>
      </c>
      <c r="N105" s="4" t="s">
        <v>418</v>
      </c>
    </row>
    <row r="106" ht="90.0" customHeight="1">
      <c r="A106" s="8">
        <v>105.0</v>
      </c>
      <c r="B106" s="9" t="s">
        <v>435</v>
      </c>
      <c r="C106" s="10" t="s">
        <v>436</v>
      </c>
      <c r="D106" s="11" t="str">
        <f>IFERROR(__xludf.DUMMYFUNCTION("IMAGE(""https://drive.google.com/uc?export=view&amp;id="" &amp; REGEXEXTRACT(C106, ""d/(.+)/""))"),"")</f>
        <v/>
      </c>
      <c r="E106" s="22" t="s">
        <v>338</v>
      </c>
      <c r="F106" s="13" t="s">
        <v>437</v>
      </c>
      <c r="G106" s="14" t="s">
        <v>434</v>
      </c>
      <c r="H106" s="14" t="s">
        <v>414</v>
      </c>
      <c r="I106" s="8" t="s">
        <v>131</v>
      </c>
      <c r="J106" s="9" t="s">
        <v>416</v>
      </c>
      <c r="K106" s="4" t="str">
        <f>"Nazwa  D x Dr/d x H/L  (Materiał)" &amp; CHAR(10) &amp; F106 &amp; "  100,00 x 96,00/80,00 x 30,00/35,00  (PU)"</f>
        <v>Nazwa  D x Dr/d x H/L  (Materiał)
P09_E  100,00 x 96,00/80,00 x 30,00/35,00  (PU)</v>
      </c>
      <c r="L106" s="11" t="str">
        <f>IFERROR(__xludf.DUMMYFUNCTION("IMAGE(""https://drive.google.com/uc?export=view&amp;id="" &amp; REGEXEXTRACT(M106, ""d/(.+)/""))"),"")</f>
        <v/>
      </c>
      <c r="M106" s="21" t="s">
        <v>417</v>
      </c>
      <c r="N106" s="4" t="s">
        <v>418</v>
      </c>
    </row>
    <row r="107" ht="90.0" customHeight="1">
      <c r="A107" s="8">
        <v>106.0</v>
      </c>
      <c r="B107" s="9" t="s">
        <v>438</v>
      </c>
      <c r="C107" s="10" t="s">
        <v>439</v>
      </c>
      <c r="D107" s="11" t="str">
        <f>IFERROR(__xludf.DUMMYFUNCTION("IMAGE(""https://drive.google.com/uc?export=view&amp;id="" &amp; REGEXEXTRACT(C107, ""d/(.+)/""))"),"")</f>
        <v/>
      </c>
      <c r="E107" s="22" t="s">
        <v>338</v>
      </c>
      <c r="F107" s="13" t="s">
        <v>440</v>
      </c>
      <c r="G107" s="14" t="s">
        <v>441</v>
      </c>
      <c r="H107" s="14" t="s">
        <v>414</v>
      </c>
      <c r="I107" s="8" t="s">
        <v>442</v>
      </c>
      <c r="J107" s="9" t="s">
        <v>416</v>
      </c>
      <c r="K107" s="4" t="str">
        <f>"Nazwa  D x Dr/d x H/L  (Materiał)" &amp; CHAR(10) &amp; F107 &amp; "  100,00 x 96,00/80,00 x 30,00/35,00  (PU+NBR+POM)"</f>
        <v>Nazwa  D x Dr/d x H/L  (Materiał)
P09_H  100,00 x 96,00/80,00 x 30,00/35,00  (PU+NBR+POM)</v>
      </c>
      <c r="L107" s="11" t="str">
        <f>IFERROR(__xludf.DUMMYFUNCTION("IMAGE(""https://drive.google.com/uc?export=view&amp;id="" &amp; REGEXEXTRACT(M107, ""d/(.+)/""))"),"")</f>
        <v/>
      </c>
      <c r="M107" s="21" t="s">
        <v>417</v>
      </c>
      <c r="N107" s="4" t="s">
        <v>418</v>
      </c>
    </row>
    <row r="108" ht="90.0" customHeight="1">
      <c r="A108" s="8">
        <v>107.0</v>
      </c>
      <c r="B108" s="9" t="s">
        <v>443</v>
      </c>
      <c r="C108" s="10" t="s">
        <v>444</v>
      </c>
      <c r="D108" s="11" t="str">
        <f>IFERROR(__xludf.DUMMYFUNCTION("IMAGE(""https://drive.google.com/uc?export=view&amp;id="" &amp; REGEXEXTRACT(C108, ""d/(.+)/""))"),"")</f>
        <v/>
      </c>
      <c r="E108" s="22" t="s">
        <v>338</v>
      </c>
      <c r="F108" s="13" t="s">
        <v>445</v>
      </c>
      <c r="G108" s="14" t="s">
        <v>446</v>
      </c>
      <c r="H108" s="14" t="s">
        <v>44</v>
      </c>
      <c r="I108" s="8" t="s">
        <v>430</v>
      </c>
      <c r="J108" s="9" t="s">
        <v>416</v>
      </c>
      <c r="K108" s="4" t="str">
        <f>"Nazwa  D x Dr/d x H/L  (Materiał)" &amp; CHAR(10) &amp; F108 &amp; "  100,00 x 96,00/80,00 x 30,00/35,00  (PU+POM)"</f>
        <v>Nazwa  D x Dr/d x H/L  (Materiał)
P09_HA  100,00 x 96,00/80,00 x 30,00/35,00  (PU+POM)</v>
      </c>
      <c r="L108" s="11" t="str">
        <f>IFERROR(__xludf.DUMMYFUNCTION("IMAGE(""https://drive.google.com/uc?export=view&amp;id="" &amp; REGEXEXTRACT(M108, ""d/(.+)/""))"),"")</f>
        <v/>
      </c>
      <c r="M108" s="21" t="s">
        <v>417</v>
      </c>
      <c r="N108" s="4" t="s">
        <v>418</v>
      </c>
    </row>
    <row r="109" ht="90.0" customHeight="1">
      <c r="A109" s="8">
        <v>108.0</v>
      </c>
      <c r="B109" s="9" t="s">
        <v>447</v>
      </c>
      <c r="C109" s="10" t="s">
        <v>448</v>
      </c>
      <c r="D109" s="11" t="str">
        <f>IFERROR(__xludf.DUMMYFUNCTION("IMAGE(""https://drive.google.com/uc?export=view&amp;id="" &amp; REGEXEXTRACT(C109, ""d/(.+)/""))"),"")</f>
        <v/>
      </c>
      <c r="E109" s="22" t="s">
        <v>338</v>
      </c>
      <c r="F109" s="13" t="s">
        <v>449</v>
      </c>
      <c r="G109" s="14" t="s">
        <v>422</v>
      </c>
      <c r="H109" s="14" t="s">
        <v>414</v>
      </c>
      <c r="I109" s="8" t="s">
        <v>218</v>
      </c>
      <c r="J109" s="9" t="s">
        <v>416</v>
      </c>
      <c r="K109" s="4" t="str">
        <f t="shared" ref="K109:K110" si="25">"Nazwa  D x Dr/d x H/L  (Materiał)" &amp; CHAR(10) &amp; F109 &amp; "  100,00 x 96,00/80,00 x 30,00/35,00  (BR+NBR+POM)"</f>
        <v>Nazwa  D x Dr/d x H/L  (Materiał)
P09_HE_MP  100,00 x 96,00/80,00 x 30,00/35,00  (BR+NBR+POM)</v>
      </c>
      <c r="L109" s="11" t="str">
        <f>IFERROR(__xludf.DUMMYFUNCTION("IMAGE(""https://drive.google.com/uc?export=view&amp;id="" &amp; REGEXEXTRACT(M109, ""d/(.+)/""))"),"")</f>
        <v/>
      </c>
      <c r="M109" s="21" t="s">
        <v>417</v>
      </c>
      <c r="N109" s="4" t="s">
        <v>418</v>
      </c>
    </row>
    <row r="110" ht="90.0" customHeight="1">
      <c r="A110" s="8">
        <v>109.0</v>
      </c>
      <c r="B110" s="9" t="s">
        <v>450</v>
      </c>
      <c r="C110" s="10" t="s">
        <v>451</v>
      </c>
      <c r="D110" s="11" t="str">
        <f>IFERROR(__xludf.DUMMYFUNCTION("IMAGE(""https://drive.google.com/uc?export=view&amp;id="" &amp; REGEXEXTRACT(C110, ""d/(.+)/""))"),"")</f>
        <v/>
      </c>
      <c r="E110" s="22" t="s">
        <v>338</v>
      </c>
      <c r="F110" s="13" t="s">
        <v>452</v>
      </c>
      <c r="G110" s="14" t="s">
        <v>453</v>
      </c>
      <c r="H110" s="14" t="s">
        <v>454</v>
      </c>
      <c r="I110" s="8" t="s">
        <v>218</v>
      </c>
      <c r="J110" s="9" t="s">
        <v>416</v>
      </c>
      <c r="K110" s="4" t="str">
        <f t="shared" si="25"/>
        <v>Nazwa  D x Dr/d x H/L  (Materiał)
P09_LF  100,00 x 96,00/80,00 x 30,00/35,00  (BR+NBR+POM)</v>
      </c>
      <c r="L110" s="11" t="str">
        <f>IFERROR(__xludf.DUMMYFUNCTION("IMAGE(""https://drive.google.com/uc?export=view&amp;id="" &amp; REGEXEXTRACT(M110, ""d/(.+)/""))"),"")</f>
        <v/>
      </c>
      <c r="M110" s="21" t="s">
        <v>417</v>
      </c>
      <c r="N110" s="4" t="s">
        <v>418</v>
      </c>
    </row>
    <row r="111" ht="90.0" customHeight="1">
      <c r="A111" s="8">
        <v>110.0</v>
      </c>
      <c r="B111" s="9" t="s">
        <v>455</v>
      </c>
      <c r="C111" s="10" t="s">
        <v>456</v>
      </c>
      <c r="D111" s="11" t="str">
        <f>IFERROR(__xludf.DUMMYFUNCTION("IMAGE(""https://drive.google.com/uc?export=view&amp;id="" &amp; REGEXEXTRACT(C111, ""d/(.+)/""))"),"")</f>
        <v/>
      </c>
      <c r="E111" s="22" t="s">
        <v>338</v>
      </c>
      <c r="F111" s="13" t="s">
        <v>457</v>
      </c>
      <c r="G111" s="14" t="s">
        <v>458</v>
      </c>
      <c r="H111" s="14" t="s">
        <v>19</v>
      </c>
      <c r="I111" s="8" t="s">
        <v>249</v>
      </c>
      <c r="J111" s="9" t="s">
        <v>459</v>
      </c>
      <c r="K111" s="4" t="str">
        <f t="shared" ref="K111:K113" si="26">"Nazwa  d x Dr/D x L/H  (Materiał)" &amp; CHAR(10) &amp; F111 &amp; "  30,00 x 47,00/50,00 x 4,00/12,00  (PU)"</f>
        <v>Nazwa  d x Dr/D x L/H  (Materiał)
P16  30,00 x 47,00/50,00 x 4,00/12,00  (PU)</v>
      </c>
      <c r="L111" s="11" t="str">
        <f>IFERROR(__xludf.DUMMYFUNCTION("IMAGE(""https://drive.google.com/uc?export=view&amp;id="" &amp; REGEXEXTRACT(M111, ""d/(.+)/""))"),"")</f>
        <v/>
      </c>
      <c r="M111" s="21" t="s">
        <v>460</v>
      </c>
      <c r="N111" s="4" t="s">
        <v>461</v>
      </c>
    </row>
    <row r="112" ht="90.0" customHeight="1">
      <c r="A112" s="8">
        <v>111.0</v>
      </c>
      <c r="B112" s="9" t="s">
        <v>462</v>
      </c>
      <c r="C112" s="10" t="s">
        <v>463</v>
      </c>
      <c r="D112" s="11" t="str">
        <f>IFERROR(__xludf.DUMMYFUNCTION("IMAGE(""https://drive.google.com/uc?export=view&amp;id="" &amp; REGEXEXTRACT(C112, ""d/(.+)/""))"),"")</f>
        <v/>
      </c>
      <c r="E112" s="22" t="s">
        <v>338</v>
      </c>
      <c r="F112" s="13" t="s">
        <v>464</v>
      </c>
      <c r="G112" s="14" t="s">
        <v>458</v>
      </c>
      <c r="H112" s="14" t="s">
        <v>19</v>
      </c>
      <c r="I112" s="8" t="s">
        <v>249</v>
      </c>
      <c r="J112" s="9" t="s">
        <v>459</v>
      </c>
      <c r="K112" s="4" t="str">
        <f t="shared" si="26"/>
        <v>Nazwa  d x Dr/D x L/H  (Materiał)
P16_A  30,00 x 47,00/50,00 x 4,00/12,00  (PU)</v>
      </c>
      <c r="L112" s="11" t="str">
        <f>IFERROR(__xludf.DUMMYFUNCTION("IMAGE(""https://drive.google.com/uc?export=view&amp;id="" &amp; REGEXEXTRACT(M112, ""d/(.+)/""))"),"")</f>
        <v/>
      </c>
      <c r="M112" s="21" t="s">
        <v>460</v>
      </c>
      <c r="N112" s="4" t="s">
        <v>461</v>
      </c>
    </row>
    <row r="113" ht="90.0" customHeight="1">
      <c r="A113" s="8">
        <v>112.0</v>
      </c>
      <c r="B113" s="9" t="s">
        <v>465</v>
      </c>
      <c r="C113" s="10" t="s">
        <v>466</v>
      </c>
      <c r="D113" s="11" t="str">
        <f>IFERROR(__xludf.DUMMYFUNCTION("IMAGE(""https://drive.google.com/uc?export=view&amp;id="" &amp; REGEXEXTRACT(C113, ""d/(.+)/""))"),"")</f>
        <v/>
      </c>
      <c r="E113" s="22" t="s">
        <v>338</v>
      </c>
      <c r="F113" s="13" t="s">
        <v>467</v>
      </c>
      <c r="G113" s="14" t="s">
        <v>458</v>
      </c>
      <c r="H113" s="14" t="s">
        <v>19</v>
      </c>
      <c r="I113" s="8" t="s">
        <v>249</v>
      </c>
      <c r="J113" s="9" t="s">
        <v>459</v>
      </c>
      <c r="K113" s="4" t="str">
        <f t="shared" si="26"/>
        <v>Nazwa  d x Dr/D x L/H  (Materiał)
P16_B  30,00 x 47,00/50,00 x 4,00/12,00  (PU)</v>
      </c>
      <c r="L113" s="11" t="str">
        <f>IFERROR(__xludf.DUMMYFUNCTION("IMAGE(""https://drive.google.com/uc?export=view&amp;id="" &amp; REGEXEXTRACT(M113, ""d/(.+)/""))"),"")</f>
        <v/>
      </c>
      <c r="M113" s="21" t="s">
        <v>460</v>
      </c>
      <c r="N113" s="4" t="s">
        <v>461</v>
      </c>
    </row>
    <row r="114" ht="90.0" customHeight="1">
      <c r="A114" s="8">
        <v>113.0</v>
      </c>
      <c r="B114" s="9" t="s">
        <v>468</v>
      </c>
      <c r="C114" s="10" t="s">
        <v>469</v>
      </c>
      <c r="D114" s="11" t="str">
        <f>IFERROR(__xludf.DUMMYFUNCTION("IMAGE(""https://drive.google.com/uc?export=view&amp;id="" &amp; REGEXEXTRACT(C114, ""d/(.+)/""))"),"")</f>
        <v/>
      </c>
      <c r="E114" s="22" t="s">
        <v>338</v>
      </c>
      <c r="F114" s="13" t="s">
        <v>470</v>
      </c>
      <c r="G114" s="14" t="s">
        <v>471</v>
      </c>
      <c r="H114" s="14" t="s">
        <v>19</v>
      </c>
      <c r="I114" s="8" t="s">
        <v>249</v>
      </c>
      <c r="J114" s="9" t="s">
        <v>472</v>
      </c>
      <c r="K114" s="4" t="str">
        <f>"Nazwa  Dr/D x L/H  (Materiał)" &amp; CHAR(10) &amp; F114 &amp; "  47,00/50,00 x 4,00/12,00  (PU)"</f>
        <v>Nazwa  Dr/D x L/H  (Materiał)
P16_FULL  47,00/50,00 x 4,00/12,00  (PU)</v>
      </c>
      <c r="L114" s="11" t="str">
        <f>IFERROR(__xludf.DUMMYFUNCTION("IMAGE(""https://drive.google.com/uc?export=view&amp;id="" &amp; REGEXEXTRACT(M114, ""d/(.+)/""))"),"")</f>
        <v/>
      </c>
      <c r="M114" s="21" t="s">
        <v>460</v>
      </c>
      <c r="N114" s="4" t="s">
        <v>461</v>
      </c>
    </row>
    <row r="115" ht="90.0" customHeight="1">
      <c r="A115" s="8">
        <v>114.0</v>
      </c>
      <c r="B115" s="9" t="s">
        <v>473</v>
      </c>
      <c r="C115" s="10" t="s">
        <v>474</v>
      </c>
      <c r="D115" s="11" t="str">
        <f>IFERROR(__xludf.DUMMYFUNCTION("IMAGE(""https://drive.google.com/uc?export=view&amp;id="" &amp; REGEXEXTRACT(C115, ""d/(.+)/""))"),"")</f>
        <v/>
      </c>
      <c r="E115" s="22" t="s">
        <v>338</v>
      </c>
      <c r="F115" s="13" t="s">
        <v>475</v>
      </c>
      <c r="G115" s="14" t="s">
        <v>476</v>
      </c>
      <c r="H115" s="14" t="s">
        <v>477</v>
      </c>
      <c r="I115" s="8" t="s">
        <v>415</v>
      </c>
      <c r="J115" s="9" t="s">
        <v>416</v>
      </c>
      <c r="K115" s="4" t="str">
        <f>"Nazwa  D x Dr/d x H/L  (Materiał)" &amp; CHAR(10) &amp; F115 &amp; "  90,00 x 86,00/80,00 x 18,00/25,40  (NBR+POM)"</f>
        <v>Nazwa  D x Dr/d x H/L  (Materiał)
P17  90,00 x 86,00/80,00 x 18,00/25,40  (NBR+POM)</v>
      </c>
      <c r="L115" s="11" t="str">
        <f>IFERROR(__xludf.DUMMYFUNCTION("IMAGE(""https://drive.google.com/uc?export=view&amp;id="" &amp; REGEXEXTRACT(M115, ""d/(.+)/""))"),"")</f>
        <v/>
      </c>
      <c r="M115" s="21" t="s">
        <v>417</v>
      </c>
      <c r="N115" s="4" t="s">
        <v>418</v>
      </c>
    </row>
    <row r="116" ht="90.0" customHeight="1">
      <c r="A116" s="8">
        <v>115.0</v>
      </c>
      <c r="B116" s="9" t="s">
        <v>478</v>
      </c>
      <c r="C116" s="10" t="s">
        <v>479</v>
      </c>
      <c r="D116" s="11" t="str">
        <f>IFERROR(__xludf.DUMMYFUNCTION("IMAGE(""https://drive.google.com/uc?export=view&amp;id="" &amp; REGEXEXTRACT(C116, ""d/(.+)/""))"),"")</f>
        <v/>
      </c>
      <c r="E116" s="22" t="s">
        <v>338</v>
      </c>
      <c r="F116" s="13" t="s">
        <v>480</v>
      </c>
      <c r="G116" s="14" t="s">
        <v>476</v>
      </c>
      <c r="H116" s="14" t="s">
        <v>44</v>
      </c>
      <c r="I116" s="8" t="s">
        <v>415</v>
      </c>
      <c r="J116" s="9" t="s">
        <v>416</v>
      </c>
      <c r="K116" s="4" t="str">
        <f>"Nazwa  D x Dr/d x H/L  (Materiał)" &amp; CHAR(10) &amp; F116 &amp; "  90,00 x 86,00/80,00 x 18,00/25,40  (PU+POM)"</f>
        <v>Nazwa  D x Dr/d x H/L  (Materiał)
P17_A  90,00 x 86,00/80,00 x 18,00/25,40  (PU+POM)</v>
      </c>
      <c r="L116" s="11" t="str">
        <f>IFERROR(__xludf.DUMMYFUNCTION("IMAGE(""https://drive.google.com/uc?export=view&amp;id="" &amp; REGEXEXTRACT(M116, ""d/(.+)/""))"),"")</f>
        <v/>
      </c>
      <c r="M116" s="21" t="s">
        <v>417</v>
      </c>
      <c r="N116" s="4" t="s">
        <v>418</v>
      </c>
    </row>
    <row r="117" ht="90.0" customHeight="1">
      <c r="A117" s="8">
        <v>116.0</v>
      </c>
      <c r="B117" s="9" t="s">
        <v>481</v>
      </c>
      <c r="C117" s="10" t="s">
        <v>482</v>
      </c>
      <c r="D117" s="11" t="str">
        <f>IFERROR(__xludf.DUMMYFUNCTION("IMAGE(""https://drive.google.com/uc?export=view&amp;id="" &amp; REGEXEXTRACT(C117, ""d/(.+)/""))"),"")</f>
        <v/>
      </c>
      <c r="E117" s="22" t="s">
        <v>338</v>
      </c>
      <c r="F117" s="13" t="s">
        <v>483</v>
      </c>
      <c r="G117" s="14" t="s">
        <v>484</v>
      </c>
      <c r="H117" s="14" t="s">
        <v>103</v>
      </c>
      <c r="I117" s="8" t="s">
        <v>131</v>
      </c>
      <c r="J117" s="9" t="s">
        <v>341</v>
      </c>
      <c r="K117" s="4" t="str">
        <f t="shared" ref="K117:K121" si="27">"Nazwa  D x d x H  (Materiał)" &amp; CHAR(10) &amp; F117 &amp; "  40,00 x 30,80 x 8,50  (PTFE)"</f>
        <v>Nazwa  D x d x H  (Materiał)
P19  40,00 x 30,80 x 8,50  (PTFE)</v>
      </c>
      <c r="L117" s="11" t="str">
        <f>IFERROR(__xludf.DUMMYFUNCTION("IMAGE(""https://drive.google.com/uc?export=view&amp;id="" &amp; REGEXEXTRACT(M117, ""d/(.+)/""))"),"")</f>
        <v/>
      </c>
      <c r="M117" s="21" t="s">
        <v>395</v>
      </c>
      <c r="N117" s="4" t="s">
        <v>396</v>
      </c>
    </row>
    <row r="118" ht="90.0" customHeight="1">
      <c r="A118" s="8">
        <v>117.0</v>
      </c>
      <c r="B118" s="9" t="s">
        <v>485</v>
      </c>
      <c r="C118" s="10" t="s">
        <v>486</v>
      </c>
      <c r="D118" s="11" t="str">
        <f>IFERROR(__xludf.DUMMYFUNCTION("IMAGE(""https://drive.google.com/uc?export=view&amp;id="" &amp; REGEXEXTRACT(C118, ""d/(.+)/""))"),"")</f>
        <v/>
      </c>
      <c r="E118" s="22" t="s">
        <v>338</v>
      </c>
      <c r="F118" s="13" t="s">
        <v>487</v>
      </c>
      <c r="G118" s="14" t="s">
        <v>484</v>
      </c>
      <c r="H118" s="14" t="s">
        <v>103</v>
      </c>
      <c r="I118" s="8" t="s">
        <v>131</v>
      </c>
      <c r="J118" s="9" t="s">
        <v>341</v>
      </c>
      <c r="K118" s="4" t="str">
        <f t="shared" si="27"/>
        <v>Nazwa  D x d x H  (Materiał)
P19_B  40,00 x 30,80 x 8,50  (PTFE)</v>
      </c>
      <c r="L118" s="11" t="str">
        <f>IFERROR(__xludf.DUMMYFUNCTION("IMAGE(""https://drive.google.com/uc?export=view&amp;id="" &amp; REGEXEXTRACT(M118, ""d/(.+)/""))"),"")</f>
        <v/>
      </c>
      <c r="M118" s="21" t="s">
        <v>395</v>
      </c>
      <c r="N118" s="4" t="s">
        <v>396</v>
      </c>
    </row>
    <row r="119" ht="90.0" customHeight="1">
      <c r="A119" s="8">
        <v>118.0</v>
      </c>
      <c r="B119" s="9" t="s">
        <v>488</v>
      </c>
      <c r="C119" s="10" t="s">
        <v>489</v>
      </c>
      <c r="D119" s="11" t="str">
        <f>IFERROR(__xludf.DUMMYFUNCTION("IMAGE(""https://drive.google.com/uc?export=view&amp;id="" &amp; REGEXEXTRACT(C119, ""d/(.+)/""))"),"")</f>
        <v/>
      </c>
      <c r="E119" s="22" t="s">
        <v>338</v>
      </c>
      <c r="F119" s="13" t="s">
        <v>490</v>
      </c>
      <c r="G119" s="14" t="s">
        <v>484</v>
      </c>
      <c r="H119" s="14" t="s">
        <v>103</v>
      </c>
      <c r="I119" s="8" t="s">
        <v>131</v>
      </c>
      <c r="J119" s="9" t="s">
        <v>341</v>
      </c>
      <c r="K119" s="4" t="str">
        <f t="shared" si="27"/>
        <v>Nazwa  D x d x H  (Materiał)
P19_C  40,00 x 30,80 x 8,50  (PTFE)</v>
      </c>
      <c r="L119" s="11" t="str">
        <f>IFERROR(__xludf.DUMMYFUNCTION("IMAGE(""https://drive.google.com/uc?export=view&amp;id="" &amp; REGEXEXTRACT(M119, ""d/(.+)/""))"),"")</f>
        <v/>
      </c>
      <c r="M119" s="21" t="s">
        <v>395</v>
      </c>
      <c r="N119" s="4" t="s">
        <v>396</v>
      </c>
    </row>
    <row r="120" ht="90.0" customHeight="1">
      <c r="A120" s="8">
        <v>119.0</v>
      </c>
      <c r="B120" s="9" t="s">
        <v>491</v>
      </c>
      <c r="C120" s="10" t="s">
        <v>492</v>
      </c>
      <c r="D120" s="11" t="str">
        <f>IFERROR(__xludf.DUMMYFUNCTION("IMAGE(""https://drive.google.com/uc?export=view&amp;id="" &amp; REGEXEXTRACT(C120, ""d/(.+)/""))"),"")</f>
        <v/>
      </c>
      <c r="E120" s="22" t="s">
        <v>338</v>
      </c>
      <c r="F120" s="13" t="s">
        <v>493</v>
      </c>
      <c r="G120" s="14" t="s">
        <v>484</v>
      </c>
      <c r="H120" s="14" t="s">
        <v>103</v>
      </c>
      <c r="I120" s="8" t="s">
        <v>131</v>
      </c>
      <c r="J120" s="9" t="s">
        <v>341</v>
      </c>
      <c r="K120" s="4" t="str">
        <f t="shared" si="27"/>
        <v>Nazwa  D x d x H  (Materiał)
P19_D  40,00 x 30,80 x 8,50  (PTFE)</v>
      </c>
      <c r="L120" s="11" t="str">
        <f>IFERROR(__xludf.DUMMYFUNCTION("IMAGE(""https://drive.google.com/uc?export=view&amp;id="" &amp; REGEXEXTRACT(M120, ""d/(.+)/""))"),"")</f>
        <v/>
      </c>
      <c r="M120" s="21" t="s">
        <v>395</v>
      </c>
      <c r="N120" s="4" t="s">
        <v>396</v>
      </c>
    </row>
    <row r="121" ht="90.0" customHeight="1">
      <c r="A121" s="8">
        <v>120.0</v>
      </c>
      <c r="B121" s="9" t="s">
        <v>494</v>
      </c>
      <c r="C121" s="10" t="s">
        <v>495</v>
      </c>
      <c r="D121" s="11" t="str">
        <f>IFERROR(__xludf.DUMMYFUNCTION("IMAGE(""https://drive.google.com/uc?export=view&amp;id="" &amp; REGEXEXTRACT(C121, ""d/(.+)/""))"),"")</f>
        <v/>
      </c>
      <c r="E121" s="22" t="s">
        <v>338</v>
      </c>
      <c r="F121" s="13" t="s">
        <v>496</v>
      </c>
      <c r="G121" s="14" t="s">
        <v>484</v>
      </c>
      <c r="H121" s="14" t="s">
        <v>103</v>
      </c>
      <c r="I121" s="8" t="s">
        <v>131</v>
      </c>
      <c r="J121" s="9" t="s">
        <v>341</v>
      </c>
      <c r="K121" s="4" t="str">
        <f t="shared" si="27"/>
        <v>Nazwa  D x d x H  (Materiał)
P19_F  40,00 x 30,80 x 8,50  (PTFE)</v>
      </c>
      <c r="L121" s="11" t="str">
        <f>IFERROR(__xludf.DUMMYFUNCTION("IMAGE(""https://drive.google.com/uc?export=view&amp;id="" &amp; REGEXEXTRACT(M121, ""d/(.+)/""))"),"")</f>
        <v/>
      </c>
      <c r="M121" s="21" t="s">
        <v>395</v>
      </c>
      <c r="N121" s="4" t="s">
        <v>396</v>
      </c>
    </row>
    <row r="122" ht="90.0" customHeight="1">
      <c r="A122" s="8">
        <v>121.0</v>
      </c>
      <c r="B122" s="9" t="s">
        <v>497</v>
      </c>
      <c r="C122" s="10" t="s">
        <v>498</v>
      </c>
      <c r="D122" s="11" t="str">
        <f>IFERROR(__xludf.DUMMYFUNCTION("IMAGE(""https://drive.google.com/uc?export=view&amp;id="" &amp; REGEXEXTRACT(C122, ""d/(.+)/""))"),"")</f>
        <v/>
      </c>
      <c r="E122" s="22" t="s">
        <v>338</v>
      </c>
      <c r="F122" s="13" t="s">
        <v>499</v>
      </c>
      <c r="G122" s="14" t="s">
        <v>500</v>
      </c>
      <c r="H122" s="14" t="s">
        <v>477</v>
      </c>
      <c r="I122" s="8" t="s">
        <v>218</v>
      </c>
      <c r="J122" s="9" t="s">
        <v>341</v>
      </c>
      <c r="K122" s="4" t="str">
        <f>"Nazwa  D x d x H  (Materiał)" &amp; CHAR(10) &amp; F122 &amp; "  60,00 x 53,80 x 11,50  (NBR+POM)"</f>
        <v>Nazwa  D x d x H  (Materiał)
P20  60,00 x 53,80 x 11,50  (NBR+POM)</v>
      </c>
      <c r="L122" s="11" t="str">
        <f>IFERROR(__xludf.DUMMYFUNCTION("IMAGE(""https://drive.google.com/uc?export=view&amp;id="" &amp; REGEXEXTRACT(M122, ""d/(.+)/""))"),"")</f>
        <v/>
      </c>
      <c r="M122" s="21" t="s">
        <v>395</v>
      </c>
      <c r="N122" s="4" t="s">
        <v>396</v>
      </c>
    </row>
    <row r="123" ht="90.0" customHeight="1">
      <c r="A123" s="8">
        <v>122.0</v>
      </c>
      <c r="B123" s="9" t="s">
        <v>501</v>
      </c>
      <c r="C123" s="10" t="s">
        <v>502</v>
      </c>
      <c r="D123" s="11" t="str">
        <f>IFERROR(__xludf.DUMMYFUNCTION("IMAGE(""https://drive.google.com/uc?export=view&amp;id="" &amp; REGEXEXTRACT(C123, ""d/(.+)/""))"),"")</f>
        <v/>
      </c>
      <c r="E123" s="22" t="s">
        <v>338</v>
      </c>
      <c r="F123" s="13" t="s">
        <v>503</v>
      </c>
      <c r="G123" s="14" t="s">
        <v>504</v>
      </c>
      <c r="H123" s="14" t="s">
        <v>165</v>
      </c>
      <c r="I123" s="8" t="s">
        <v>131</v>
      </c>
      <c r="J123" s="9" t="s">
        <v>341</v>
      </c>
      <c r="K123" s="4" t="str">
        <f>"Nazwa  D x d x H  (Materiał)" &amp; CHAR(10) &amp; F123 &amp; "  48,00 x 40,00 x 10,00  (PU+NBR)"</f>
        <v>Nazwa  D x d x H  (Materiał)
P21  48,00 x 40,00 x 10,00  (PU+NBR)</v>
      </c>
      <c r="L123" s="11" t="str">
        <f>IFERROR(__xludf.DUMMYFUNCTION("IMAGE(""https://drive.google.com/uc?export=view&amp;id="" &amp; REGEXEXTRACT(M123, ""d/(.+)/""))"),"")</f>
        <v/>
      </c>
      <c r="M123" s="21" t="s">
        <v>395</v>
      </c>
      <c r="N123" s="4" t="s">
        <v>396</v>
      </c>
    </row>
    <row r="124" ht="90.0" customHeight="1">
      <c r="A124" s="8">
        <v>123.0</v>
      </c>
      <c r="B124" s="9" t="s">
        <v>505</v>
      </c>
      <c r="C124" s="10" t="s">
        <v>506</v>
      </c>
      <c r="D124" s="11" t="str">
        <f>IFERROR(__xludf.DUMMYFUNCTION("IMAGE(""https://drive.google.com/uc?export=view&amp;id="" &amp; REGEXEXTRACT(C124, ""d/(.+)/""))"),"")</f>
        <v/>
      </c>
      <c r="E124" s="22" t="s">
        <v>338</v>
      </c>
      <c r="F124" s="13" t="s">
        <v>507</v>
      </c>
      <c r="G124" s="14" t="s">
        <v>508</v>
      </c>
      <c r="H124" s="14" t="s">
        <v>414</v>
      </c>
      <c r="I124" s="8" t="s">
        <v>131</v>
      </c>
      <c r="J124" s="9" t="s">
        <v>341</v>
      </c>
      <c r="K124" s="4" t="str">
        <f t="shared" ref="K124:K126" si="28">"Nazwa  D x d x H  (Materiał)" &amp; CHAR(10) &amp; F124 &amp; "  48,00 x 40,00 x 10,00  (PU+NBR+POM)"</f>
        <v>Nazwa  D x d x H  (Materiał)
P23  48,00 x 40,00 x 10,00  (PU+NBR+POM)</v>
      </c>
      <c r="L124" s="11" t="str">
        <f>IFERROR(__xludf.DUMMYFUNCTION("IMAGE(""https://drive.google.com/uc?export=view&amp;id="" &amp; REGEXEXTRACT(M124, ""d/(.+)/""))"),"")</f>
        <v/>
      </c>
      <c r="M124" s="21" t="s">
        <v>395</v>
      </c>
      <c r="N124" s="4" t="s">
        <v>396</v>
      </c>
    </row>
    <row r="125" ht="90.0" customHeight="1">
      <c r="A125" s="8">
        <v>124.0</v>
      </c>
      <c r="B125" s="9" t="s">
        <v>509</v>
      </c>
      <c r="C125" s="10" t="s">
        <v>510</v>
      </c>
      <c r="D125" s="11" t="str">
        <f>IFERROR(__xludf.DUMMYFUNCTION("IMAGE(""https://drive.google.com/uc?export=view&amp;id="" &amp; REGEXEXTRACT(C125, ""d/(.+)/""))"),"")</f>
        <v/>
      </c>
      <c r="E125" s="22" t="s">
        <v>338</v>
      </c>
      <c r="F125" s="13" t="s">
        <v>511</v>
      </c>
      <c r="G125" s="14" t="s">
        <v>508</v>
      </c>
      <c r="H125" s="14" t="s">
        <v>414</v>
      </c>
      <c r="I125" s="8" t="s">
        <v>131</v>
      </c>
      <c r="J125" s="9" t="s">
        <v>341</v>
      </c>
      <c r="K125" s="4" t="str">
        <f t="shared" si="28"/>
        <v>Nazwa  D x d x H  (Materiał)
P23_A  48,00 x 40,00 x 10,00  (PU+NBR+POM)</v>
      </c>
      <c r="L125" s="11" t="str">
        <f>IFERROR(__xludf.DUMMYFUNCTION("IMAGE(""https://drive.google.com/uc?export=view&amp;id="" &amp; REGEXEXTRACT(M125, ""d/(.+)/""))"),"")</f>
        <v/>
      </c>
      <c r="M125" s="21" t="s">
        <v>395</v>
      </c>
      <c r="N125" s="4" t="s">
        <v>396</v>
      </c>
    </row>
    <row r="126" ht="90.0" customHeight="1">
      <c r="A126" s="8">
        <v>125.0</v>
      </c>
      <c r="B126" s="9" t="s">
        <v>512</v>
      </c>
      <c r="C126" s="10" t="s">
        <v>513</v>
      </c>
      <c r="D126" s="11" t="str">
        <f>IFERROR(__xludf.DUMMYFUNCTION("IMAGE(""https://drive.google.com/uc?export=view&amp;id="" &amp; REGEXEXTRACT(C126, ""d/(.+)/""))"),"")</f>
        <v/>
      </c>
      <c r="E126" s="22" t="s">
        <v>338</v>
      </c>
      <c r="F126" s="13" t="s">
        <v>514</v>
      </c>
      <c r="G126" s="14" t="s">
        <v>508</v>
      </c>
      <c r="H126" s="14" t="s">
        <v>414</v>
      </c>
      <c r="I126" s="8" t="s">
        <v>131</v>
      </c>
      <c r="J126" s="9" t="s">
        <v>341</v>
      </c>
      <c r="K126" s="4" t="str">
        <f t="shared" si="28"/>
        <v>Nazwa  D x d x H  (Materiał)
P23_B  48,00 x 40,00 x 10,00  (PU+NBR+POM)</v>
      </c>
      <c r="L126" s="11" t="str">
        <f>IFERROR(__xludf.DUMMYFUNCTION("IMAGE(""https://drive.google.com/uc?export=view&amp;id="" &amp; REGEXEXTRACT(M126, ""d/(.+)/""))"),"")</f>
        <v/>
      </c>
      <c r="M126" s="21" t="s">
        <v>395</v>
      </c>
      <c r="N126" s="4" t="s">
        <v>396</v>
      </c>
    </row>
    <row r="127" ht="90.0" customHeight="1">
      <c r="A127" s="8">
        <v>126.0</v>
      </c>
      <c r="B127" s="9" t="s">
        <v>515</v>
      </c>
      <c r="C127" s="10" t="s">
        <v>516</v>
      </c>
      <c r="D127" s="11" t="str">
        <f>IFERROR(__xludf.DUMMYFUNCTION("IMAGE(""https://drive.google.com/uc?export=view&amp;id="" &amp; REGEXEXTRACT(C127, ""d/(.+)/""))"),"")</f>
        <v/>
      </c>
      <c r="E127" s="22" t="s">
        <v>338</v>
      </c>
      <c r="F127" s="13" t="s">
        <v>517</v>
      </c>
      <c r="G127" s="14" t="s">
        <v>429</v>
      </c>
      <c r="H127" s="14" t="s">
        <v>44</v>
      </c>
      <c r="I127" s="8" t="s">
        <v>131</v>
      </c>
      <c r="J127" s="9" t="s">
        <v>341</v>
      </c>
      <c r="K127" s="4" t="str">
        <f>"Nazwa  D x d x H  (Materiał)" &amp; CHAR(10) &amp; F127 &amp; "  48,00 x 40,00 x 10,00  (PU+POM)"</f>
        <v>Nazwa  D x d x H  (Materiał)
P23_C  48,00 x 40,00 x 10,00  (PU+POM)</v>
      </c>
      <c r="L127" s="11" t="str">
        <f>IFERROR(__xludf.DUMMYFUNCTION("IMAGE(""https://drive.google.com/uc?export=view&amp;id="" &amp; REGEXEXTRACT(M127, ""d/(.+)/""))"),"")</f>
        <v/>
      </c>
      <c r="M127" s="21" t="s">
        <v>395</v>
      </c>
      <c r="N127" s="4" t="s">
        <v>396</v>
      </c>
    </row>
    <row r="128" ht="90.0" customHeight="1">
      <c r="A128" s="8">
        <v>127.0</v>
      </c>
      <c r="B128" s="9" t="s">
        <v>518</v>
      </c>
      <c r="C128" s="10" t="s">
        <v>519</v>
      </c>
      <c r="D128" s="11" t="str">
        <f>IFERROR(__xludf.DUMMYFUNCTION("IMAGE(""https://drive.google.com/uc?export=view&amp;id="" &amp; REGEXEXTRACT(C128, ""d/(.+)/""))"),"")</f>
        <v/>
      </c>
      <c r="E128" s="22" t="s">
        <v>338</v>
      </c>
      <c r="F128" s="13" t="s">
        <v>520</v>
      </c>
      <c r="G128" s="14" t="s">
        <v>508</v>
      </c>
      <c r="H128" s="14" t="s">
        <v>414</v>
      </c>
      <c r="I128" s="8" t="s">
        <v>131</v>
      </c>
      <c r="J128" s="9" t="s">
        <v>341</v>
      </c>
      <c r="K128" s="4" t="str">
        <f t="shared" ref="K128:K129" si="29">"Nazwa  D x d x H  (Materiał)" &amp; CHAR(10) &amp; F128 &amp; "  48,00 x 40,00 x 10,00  (PU+NBR+POM)"</f>
        <v>Nazwa  D x d x H  (Materiał)
P23_D  48,00 x 40,00 x 10,00  (PU+NBR+POM)</v>
      </c>
      <c r="L128" s="11" t="str">
        <f>IFERROR(__xludf.DUMMYFUNCTION("IMAGE(""https://drive.google.com/uc?export=view&amp;id="" &amp; REGEXEXTRACT(M128, ""d/(.+)/""))"),"")</f>
        <v/>
      </c>
      <c r="M128" s="21" t="s">
        <v>395</v>
      </c>
      <c r="N128" s="4" t="s">
        <v>396</v>
      </c>
    </row>
    <row r="129" ht="90.0" customHeight="1">
      <c r="A129" s="8">
        <v>128.0</v>
      </c>
      <c r="B129" s="9" t="s">
        <v>521</v>
      </c>
      <c r="C129" s="10" t="s">
        <v>522</v>
      </c>
      <c r="D129" s="11" t="str">
        <f>IFERROR(__xludf.DUMMYFUNCTION("IMAGE(""https://drive.google.com/uc?export=view&amp;id="" &amp; REGEXEXTRACT(C129, ""d/(.+)/""))"),"")</f>
        <v/>
      </c>
      <c r="E129" s="22" t="s">
        <v>338</v>
      </c>
      <c r="F129" s="13" t="s">
        <v>523</v>
      </c>
      <c r="G129" s="14" t="s">
        <v>524</v>
      </c>
      <c r="H129" s="14" t="s">
        <v>414</v>
      </c>
      <c r="I129" s="8" t="s">
        <v>131</v>
      </c>
      <c r="J129" s="9" t="s">
        <v>341</v>
      </c>
      <c r="K129" s="4" t="str">
        <f t="shared" si="29"/>
        <v>Nazwa  D x d x H  (Materiał)
P23_E  48,00 x 40,00 x 10,00  (PU+NBR+POM)</v>
      </c>
      <c r="L129" s="11" t="str">
        <f>IFERROR(__xludf.DUMMYFUNCTION("IMAGE(""https://drive.google.com/uc?export=view&amp;id="" &amp; REGEXEXTRACT(M129, ""d/(.+)/""))"),"")</f>
        <v/>
      </c>
      <c r="M129" s="21" t="s">
        <v>395</v>
      </c>
      <c r="N129" s="4" t="s">
        <v>396</v>
      </c>
    </row>
    <row r="130" ht="90.0" customHeight="1">
      <c r="A130" s="8">
        <v>129.0</v>
      </c>
      <c r="B130" s="9" t="s">
        <v>525</v>
      </c>
      <c r="C130" s="10" t="s">
        <v>526</v>
      </c>
      <c r="D130" s="11" t="str">
        <f>IFERROR(__xludf.DUMMYFUNCTION("IMAGE(""https://drive.google.com/uc?export=view&amp;id="" &amp; REGEXEXTRACT(C130, ""d/(.+)/""))"),"")</f>
        <v/>
      </c>
      <c r="E130" s="22" t="s">
        <v>338</v>
      </c>
      <c r="F130" s="13" t="s">
        <v>527</v>
      </c>
      <c r="G130" s="14" t="s">
        <v>508</v>
      </c>
      <c r="H130" s="14" t="s">
        <v>414</v>
      </c>
      <c r="I130" s="8" t="s">
        <v>442</v>
      </c>
      <c r="J130" s="9" t="s">
        <v>341</v>
      </c>
      <c r="K130" s="4" t="str">
        <f>"Nazwa  D x d x H  (Materiał)" &amp; CHAR(10) &amp; F130 &amp; "  58,00 x 46,00 x 14,00  (PU+NBR+POM)"</f>
        <v>Nazwa  D x d x H  (Materiał)
P23_H  58,00 x 46,00 x 14,00  (PU+NBR+POM)</v>
      </c>
      <c r="L130" s="11" t="str">
        <f>IFERROR(__xludf.DUMMYFUNCTION("IMAGE(""https://drive.google.com/uc?export=view&amp;id="" &amp; REGEXEXTRACT(M130, ""d/(.+)/""))"),"")</f>
        <v/>
      </c>
      <c r="M130" s="21" t="s">
        <v>395</v>
      </c>
      <c r="N130" s="4" t="s">
        <v>396</v>
      </c>
    </row>
    <row r="131" ht="90.0" customHeight="1">
      <c r="A131" s="8">
        <v>130.0</v>
      </c>
      <c r="B131" s="9" t="s">
        <v>528</v>
      </c>
      <c r="C131" s="10" t="s">
        <v>529</v>
      </c>
      <c r="D131" s="11" t="str">
        <f>IFERROR(__xludf.DUMMYFUNCTION("IMAGE(""https://drive.google.com/uc?export=view&amp;id="" &amp; REGEXEXTRACT(C131, ""d/(.+)/""))"),"")</f>
        <v/>
      </c>
      <c r="E131" s="22" t="s">
        <v>338</v>
      </c>
      <c r="F131" s="13" t="s">
        <v>530</v>
      </c>
      <c r="G131" s="14" t="s">
        <v>429</v>
      </c>
      <c r="H131" s="14" t="s">
        <v>44</v>
      </c>
      <c r="I131" s="8" t="s">
        <v>131</v>
      </c>
      <c r="J131" s="9" t="s">
        <v>341</v>
      </c>
      <c r="K131" s="4" t="str">
        <f>"Nazwa  D x d x H  (Materiał)" &amp; CHAR(10) &amp; F131 &amp; "  48,00 x 40,00 x 10,00  (PU+POM)"</f>
        <v>Nazwa  D x d x H  (Materiał)
P23_HA  48,00 x 40,00 x 10,00  (PU+POM)</v>
      </c>
      <c r="L131" s="11" t="str">
        <f>IFERROR(__xludf.DUMMYFUNCTION("IMAGE(""https://drive.google.com/uc?export=view&amp;id="" &amp; REGEXEXTRACT(M131, ""d/(.+)/""))"),"")</f>
        <v/>
      </c>
      <c r="M131" s="21" t="s">
        <v>395</v>
      </c>
      <c r="N131" s="4" t="s">
        <v>396</v>
      </c>
    </row>
    <row r="132" ht="90.0" customHeight="1">
      <c r="A132" s="8">
        <v>131.0</v>
      </c>
      <c r="B132" s="9" t="s">
        <v>531</v>
      </c>
      <c r="C132" s="10" t="s">
        <v>532</v>
      </c>
      <c r="D132" s="11" t="str">
        <f>IFERROR(__xludf.DUMMYFUNCTION("IMAGE(""https://drive.google.com/uc?export=view&amp;id="" &amp; REGEXEXTRACT(C132, ""d/(.+)/""))"),"")</f>
        <v/>
      </c>
      <c r="E132" s="22" t="s">
        <v>338</v>
      </c>
      <c r="F132" s="13" t="s">
        <v>533</v>
      </c>
      <c r="G132" s="14" t="s">
        <v>441</v>
      </c>
      <c r="H132" s="14" t="s">
        <v>414</v>
      </c>
      <c r="I132" s="8" t="s">
        <v>131</v>
      </c>
      <c r="J132" s="9" t="s">
        <v>341</v>
      </c>
      <c r="K132" s="4" t="str">
        <f>"Nazwa  D x d x H  (Materiał)" &amp; CHAR(10) &amp; F132 &amp; "  48,00 x 40,00 x 10,00  (PU+NBR+POM)"</f>
        <v>Nazwa  D x d x H  (Materiał)
P23_HB  48,00 x 40,00 x 10,00  (PU+NBR+POM)</v>
      </c>
      <c r="L132" s="11" t="str">
        <f>IFERROR(__xludf.DUMMYFUNCTION("IMAGE(""https://drive.google.com/uc?export=view&amp;id="" &amp; REGEXEXTRACT(M132, ""d/(.+)/""))"),"")</f>
        <v/>
      </c>
      <c r="M132" s="21" t="s">
        <v>395</v>
      </c>
      <c r="N132" s="4" t="s">
        <v>396</v>
      </c>
    </row>
    <row r="133" ht="90.0" customHeight="1">
      <c r="A133" s="8">
        <v>132.0</v>
      </c>
      <c r="B133" s="9" t="s">
        <v>534</v>
      </c>
      <c r="C133" s="10" t="s">
        <v>535</v>
      </c>
      <c r="D133" s="11" t="str">
        <f>IFERROR(__xludf.DUMMYFUNCTION("IMAGE(""https://drive.google.com/uc?export=view&amp;id="" &amp; REGEXEXTRACT(C133, ""d/(.+)/""))"),"")</f>
        <v/>
      </c>
      <c r="E133" s="22" t="s">
        <v>338</v>
      </c>
      <c r="F133" s="13" t="s">
        <v>536</v>
      </c>
      <c r="G133" s="14" t="s">
        <v>441</v>
      </c>
      <c r="H133" s="14" t="s">
        <v>414</v>
      </c>
      <c r="I133" s="8" t="s">
        <v>442</v>
      </c>
      <c r="J133" s="9" t="s">
        <v>341</v>
      </c>
      <c r="K133" s="4" t="str">
        <f>"Nazwa  D x d x H  (Materiał)" &amp; CHAR(10) &amp; F133 &amp; "  75,00 x 60,00 x 15,00  (PU+NBR+POM)"</f>
        <v>Nazwa  D x d x H  (Materiał)
P23_HC  75,00 x 60,00 x 15,00  (PU+NBR+POM)</v>
      </c>
      <c r="L133" s="11" t="str">
        <f>IFERROR(__xludf.DUMMYFUNCTION("IMAGE(""https://drive.google.com/uc?export=view&amp;id="" &amp; REGEXEXTRACT(M133, ""d/(.+)/""))"),"")</f>
        <v/>
      </c>
      <c r="M133" s="21" t="s">
        <v>395</v>
      </c>
      <c r="N133" s="4" t="s">
        <v>396</v>
      </c>
    </row>
    <row r="134" ht="90.0" customHeight="1">
      <c r="A134" s="8">
        <v>133.0</v>
      </c>
      <c r="B134" s="9" t="s">
        <v>537</v>
      </c>
      <c r="C134" s="10" t="s">
        <v>538</v>
      </c>
      <c r="D134" s="11" t="str">
        <f>IFERROR(__xludf.DUMMYFUNCTION("IMAGE(""https://drive.google.com/uc?export=view&amp;id="" &amp; REGEXEXTRACT(C134, ""d/(.+)/""))"),"")</f>
        <v/>
      </c>
      <c r="E134" s="22" t="s">
        <v>338</v>
      </c>
      <c r="F134" s="13" t="s">
        <v>539</v>
      </c>
      <c r="G134" s="14" t="s">
        <v>434</v>
      </c>
      <c r="H134" s="14" t="s">
        <v>414</v>
      </c>
      <c r="I134" s="8" t="s">
        <v>131</v>
      </c>
      <c r="J134" s="9" t="s">
        <v>341</v>
      </c>
      <c r="K134" s="4" t="str">
        <f>"Nazwa  D x d x H  (Materiał)" &amp; CHAR(10) &amp; F134 &amp; "  48,00 x 40,00 x 15,00  (PU+NBR+POM)"</f>
        <v>Nazwa  D x d x H  (Materiał)
P23_HE_MP  48,00 x 40,00 x 15,00  (PU+NBR+POM)</v>
      </c>
      <c r="L134" s="11" t="str">
        <f>IFERROR(__xludf.DUMMYFUNCTION("IMAGE(""https://drive.google.com/uc?export=view&amp;id="" &amp; REGEXEXTRACT(M134, ""d/(.+)/""))"),"")</f>
        <v/>
      </c>
      <c r="M134" s="21" t="s">
        <v>395</v>
      </c>
      <c r="N134" s="4" t="s">
        <v>396</v>
      </c>
    </row>
    <row r="135" ht="90.0" customHeight="1">
      <c r="A135" s="8">
        <v>134.0</v>
      </c>
      <c r="B135" s="9" t="s">
        <v>540</v>
      </c>
      <c r="C135" s="10" t="s">
        <v>541</v>
      </c>
      <c r="D135" s="11" t="str">
        <f>IFERROR(__xludf.DUMMYFUNCTION("IMAGE(""https://drive.google.com/uc?export=view&amp;id="" &amp; REGEXEXTRACT(C135, ""d/(.+)/""))"),"")</f>
        <v/>
      </c>
      <c r="E135" s="22" t="s">
        <v>338</v>
      </c>
      <c r="F135" s="13" t="s">
        <v>542</v>
      </c>
      <c r="G135" s="14" t="s">
        <v>453</v>
      </c>
      <c r="H135" s="14" t="s">
        <v>454</v>
      </c>
      <c r="I135" s="8" t="s">
        <v>218</v>
      </c>
      <c r="J135" s="9" t="s">
        <v>341</v>
      </c>
      <c r="K135" s="4" t="str">
        <f>"Nazwa  D x d x H  (Materiał)" &amp; CHAR(10) &amp; F135 &amp; "  90,00 x 82,00 x 10,00  (BR+NBR+POM)"</f>
        <v>Nazwa  D x d x H  (Materiał)
P23_LF  90,00 x 82,00 x 10,00  (BR+NBR+POM)</v>
      </c>
      <c r="L135" s="11" t="str">
        <f>IFERROR(__xludf.DUMMYFUNCTION("IMAGE(""https://drive.google.com/uc?export=view&amp;id="" &amp; REGEXEXTRACT(M135, ""d/(.+)/""))"),"")</f>
        <v/>
      </c>
      <c r="M135" s="21" t="s">
        <v>395</v>
      </c>
      <c r="N135" s="4" t="s">
        <v>396</v>
      </c>
    </row>
    <row r="136" ht="90.0" customHeight="1">
      <c r="A136" s="8">
        <v>135.0</v>
      </c>
      <c r="B136" s="9" t="s">
        <v>543</v>
      </c>
      <c r="C136" s="10" t="s">
        <v>544</v>
      </c>
      <c r="D136" s="11" t="str">
        <f>IFERROR(__xludf.DUMMYFUNCTION("IMAGE(""https://drive.google.com/uc?export=view&amp;id="" &amp; REGEXEXTRACT(C136, ""d/(.+)/""))"),"")</f>
        <v/>
      </c>
      <c r="E136" s="22" t="s">
        <v>338</v>
      </c>
      <c r="F136" s="13" t="s">
        <v>545</v>
      </c>
      <c r="G136" s="14" t="s">
        <v>546</v>
      </c>
      <c r="H136" s="14" t="s">
        <v>19</v>
      </c>
      <c r="I136" s="8" t="s">
        <v>131</v>
      </c>
      <c r="J136" s="9" t="s">
        <v>341</v>
      </c>
      <c r="K136" s="4" t="str">
        <f t="shared" ref="K136:K139" si="30">"Nazwa  D x d x H  (Materiał)" &amp; CHAR(10) &amp; F136 &amp; "  30,00 x 25,00 x 5,50  (PU)"</f>
        <v>Nazwa  D x d x H  (Materiał)
P35  30,00 x 25,00 x 5,50  (PU)</v>
      </c>
      <c r="L136" s="11" t="str">
        <f>IFERROR(__xludf.DUMMYFUNCTION("IMAGE(""https://drive.google.com/uc?export=view&amp;id="" &amp; REGEXEXTRACT(M136, ""d/(.+)/""))"),"")</f>
        <v/>
      </c>
      <c r="M136" s="21" t="s">
        <v>395</v>
      </c>
      <c r="N136" s="4" t="s">
        <v>396</v>
      </c>
    </row>
    <row r="137" ht="90.0" customHeight="1">
      <c r="A137" s="8">
        <v>136.0</v>
      </c>
      <c r="B137" s="9" t="s">
        <v>547</v>
      </c>
      <c r="C137" s="10" t="s">
        <v>548</v>
      </c>
      <c r="D137" s="11" t="str">
        <f>IFERROR(__xludf.DUMMYFUNCTION("IMAGE(""https://drive.google.com/uc?export=view&amp;id="" &amp; REGEXEXTRACT(C137, ""d/(.+)/""))"),"")</f>
        <v/>
      </c>
      <c r="E137" s="22" t="s">
        <v>338</v>
      </c>
      <c r="F137" s="13" t="s">
        <v>549</v>
      </c>
      <c r="G137" s="14" t="s">
        <v>546</v>
      </c>
      <c r="H137" s="14" t="s">
        <v>19</v>
      </c>
      <c r="I137" s="8" t="s">
        <v>131</v>
      </c>
      <c r="J137" s="9" t="s">
        <v>341</v>
      </c>
      <c r="K137" s="4" t="str">
        <f t="shared" si="30"/>
        <v>Nazwa  D x d x H  (Materiał)
P35_A  30,00 x 25,00 x 5,50  (PU)</v>
      </c>
      <c r="L137" s="11" t="str">
        <f>IFERROR(__xludf.DUMMYFUNCTION("IMAGE(""https://drive.google.com/uc?export=view&amp;id="" &amp; REGEXEXTRACT(M137, ""d/(.+)/""))"),"")</f>
        <v/>
      </c>
      <c r="M137" s="21" t="s">
        <v>395</v>
      </c>
      <c r="N137" s="4" t="s">
        <v>396</v>
      </c>
    </row>
    <row r="138" ht="90.0" customHeight="1">
      <c r="A138" s="8">
        <v>137.0</v>
      </c>
      <c r="B138" s="9" t="s">
        <v>550</v>
      </c>
      <c r="C138" s="10" t="s">
        <v>551</v>
      </c>
      <c r="D138" s="11" t="str">
        <f>IFERROR(__xludf.DUMMYFUNCTION("IMAGE(""https://drive.google.com/uc?export=view&amp;id="" &amp; REGEXEXTRACT(C138, ""d/(.+)/""))"),"")</f>
        <v/>
      </c>
      <c r="E138" s="22" t="s">
        <v>338</v>
      </c>
      <c r="F138" s="13" t="s">
        <v>552</v>
      </c>
      <c r="G138" s="14" t="s">
        <v>546</v>
      </c>
      <c r="H138" s="14" t="s">
        <v>19</v>
      </c>
      <c r="I138" s="8" t="s">
        <v>131</v>
      </c>
      <c r="J138" s="9" t="s">
        <v>341</v>
      </c>
      <c r="K138" s="4" t="str">
        <f t="shared" si="30"/>
        <v>Nazwa  D x d x H  (Materiał)
P35_AB  30,00 x 25,00 x 5,50  (PU)</v>
      </c>
      <c r="L138" s="11" t="str">
        <f>IFERROR(__xludf.DUMMYFUNCTION("IMAGE(""https://drive.google.com/uc?export=view&amp;id="" &amp; REGEXEXTRACT(M138, ""d/(.+)/""))"),"")</f>
        <v/>
      </c>
      <c r="M138" s="21" t="s">
        <v>395</v>
      </c>
      <c r="N138" s="4" t="s">
        <v>396</v>
      </c>
    </row>
    <row r="139" ht="90.0" customHeight="1">
      <c r="A139" s="8">
        <v>138.0</v>
      </c>
      <c r="B139" s="9" t="s">
        <v>553</v>
      </c>
      <c r="C139" s="10" t="s">
        <v>554</v>
      </c>
      <c r="D139" s="11" t="str">
        <f>IFERROR(__xludf.DUMMYFUNCTION("IMAGE(""https://drive.google.com/uc?export=view&amp;id="" &amp; REGEXEXTRACT(C139, ""d/(.+)/""))"),"")</f>
        <v/>
      </c>
      <c r="E139" s="22" t="s">
        <v>338</v>
      </c>
      <c r="F139" s="13" t="s">
        <v>555</v>
      </c>
      <c r="G139" s="14" t="s">
        <v>546</v>
      </c>
      <c r="H139" s="14" t="s">
        <v>19</v>
      </c>
      <c r="I139" s="8" t="s">
        <v>131</v>
      </c>
      <c r="J139" s="9" t="s">
        <v>341</v>
      </c>
      <c r="K139" s="4" t="str">
        <f t="shared" si="30"/>
        <v>Nazwa  D x d x H  (Materiał)
P36  30,00 x 25,00 x 5,50  (PU)</v>
      </c>
      <c r="L139" s="11" t="str">
        <f>IFERROR(__xludf.DUMMYFUNCTION("IMAGE(""https://drive.google.com/uc?export=view&amp;id="" &amp; REGEXEXTRACT(M139, ""d/(.+)/""))"),"")</f>
        <v/>
      </c>
      <c r="M139" s="21" t="s">
        <v>395</v>
      </c>
      <c r="N139" s="4" t="s">
        <v>396</v>
      </c>
    </row>
    <row r="140" ht="90.0" customHeight="1">
      <c r="A140" s="8">
        <v>139.0</v>
      </c>
      <c r="B140" s="9" t="s">
        <v>556</v>
      </c>
      <c r="C140" s="10" t="s">
        <v>557</v>
      </c>
      <c r="D140" s="11" t="str">
        <f>IFERROR(__xludf.DUMMYFUNCTION("IMAGE(""https://drive.google.com/uc?export=view&amp;id="" &amp; REGEXEXTRACT(C140, ""d/(.+)/""))"),"")</f>
        <v/>
      </c>
      <c r="E140" s="22" t="s">
        <v>338</v>
      </c>
      <c r="F140" s="13" t="s">
        <v>558</v>
      </c>
      <c r="G140" s="14" t="s">
        <v>559</v>
      </c>
      <c r="H140" s="14" t="s">
        <v>305</v>
      </c>
      <c r="I140" s="8" t="s">
        <v>20</v>
      </c>
      <c r="J140" s="9" t="s">
        <v>341</v>
      </c>
      <c r="K140" s="4" t="str">
        <f t="shared" ref="K140:K145" si="31">"Nazwa  D x d x H  (Materiał)" &amp; CHAR(10) &amp; F140 &amp; "  70,00 x 60,20 x 25,00  (PU)"</f>
        <v>Nazwa  D x d x H  (Materiał)
P1011_01  70,00 x 60,20 x 25,00  (PU)</v>
      </c>
      <c r="L140" s="11" t="str">
        <f>IFERROR(__xludf.DUMMYFUNCTION("IMAGE(""https://drive.google.com/uc?export=view&amp;id="" &amp; REGEXEXTRACT(M140, ""d/(.+)/""))"),"")</f>
        <v/>
      </c>
      <c r="M140" s="21" t="s">
        <v>560</v>
      </c>
      <c r="N140" s="4" t="s">
        <v>561</v>
      </c>
    </row>
    <row r="141" ht="90.0" customHeight="1">
      <c r="A141" s="8">
        <v>140.0</v>
      </c>
      <c r="B141" s="9" t="s">
        <v>562</v>
      </c>
      <c r="C141" s="10" t="s">
        <v>563</v>
      </c>
      <c r="D141" s="11" t="str">
        <f>IFERROR(__xludf.DUMMYFUNCTION("IMAGE(""https://drive.google.com/uc?export=view&amp;id="" &amp; REGEXEXTRACT(C141, ""d/(.+)/""))"),"")</f>
        <v/>
      </c>
      <c r="E141" s="22" t="s">
        <v>338</v>
      </c>
      <c r="F141" s="13" t="s">
        <v>564</v>
      </c>
      <c r="G141" s="14" t="s">
        <v>565</v>
      </c>
      <c r="H141" s="14" t="s">
        <v>305</v>
      </c>
      <c r="I141" s="8" t="s">
        <v>20</v>
      </c>
      <c r="J141" s="9" t="s">
        <v>341</v>
      </c>
      <c r="K141" s="4" t="str">
        <f t="shared" si="31"/>
        <v>Nazwa  D x d x H  (Materiał)
P1011_03  70,00 x 60,20 x 25,00  (PU)</v>
      </c>
      <c r="L141" s="11" t="str">
        <f>IFERROR(__xludf.DUMMYFUNCTION("IMAGE(""https://drive.google.com/uc?export=view&amp;id="" &amp; REGEXEXTRACT(M141, ""d/(.+)/""))"),"")</f>
        <v/>
      </c>
      <c r="M141" s="21" t="s">
        <v>560</v>
      </c>
      <c r="N141" s="4" t="s">
        <v>561</v>
      </c>
    </row>
    <row r="142" ht="90.0" customHeight="1">
      <c r="A142" s="8">
        <v>141.0</v>
      </c>
      <c r="B142" s="9" t="s">
        <v>566</v>
      </c>
      <c r="C142" s="10" t="s">
        <v>567</v>
      </c>
      <c r="D142" s="11" t="str">
        <f>IFERROR(__xludf.DUMMYFUNCTION("IMAGE(""https://drive.google.com/uc?export=view&amp;id="" &amp; REGEXEXTRACT(C142, ""d/(.+)/""))"),"")</f>
        <v/>
      </c>
      <c r="E142" s="22" t="s">
        <v>338</v>
      </c>
      <c r="F142" s="13" t="s">
        <v>568</v>
      </c>
      <c r="G142" s="14" t="s">
        <v>569</v>
      </c>
      <c r="H142" s="14" t="s">
        <v>19</v>
      </c>
      <c r="I142" s="8" t="s">
        <v>318</v>
      </c>
      <c r="J142" s="9" t="s">
        <v>341</v>
      </c>
      <c r="K142" s="4" t="str">
        <f t="shared" si="31"/>
        <v>Nazwa  D x d x H  (Materiał)
P1011  70,00 x 60,20 x 25,00  (PU)</v>
      </c>
      <c r="L142" s="11" t="str">
        <f>IFERROR(__xludf.DUMMYFUNCTION("IMAGE(""https://drive.google.com/uc?export=view&amp;id="" &amp; REGEXEXTRACT(M142, ""d/(.+)/""))"),"")</f>
        <v/>
      </c>
      <c r="M142" s="21" t="s">
        <v>560</v>
      </c>
      <c r="N142" s="4" t="s">
        <v>561</v>
      </c>
    </row>
    <row r="143" ht="90.0" customHeight="1">
      <c r="A143" s="8">
        <v>142.0</v>
      </c>
      <c r="B143" s="9" t="s">
        <v>570</v>
      </c>
      <c r="C143" s="10" t="s">
        <v>571</v>
      </c>
      <c r="D143" s="11" t="str">
        <f>IFERROR(__xludf.DUMMYFUNCTION("IMAGE(""https://drive.google.com/uc?export=view&amp;id="" &amp; REGEXEXTRACT(C143, ""d/(.+)/""))"),"")</f>
        <v/>
      </c>
      <c r="E143" s="22" t="s">
        <v>338</v>
      </c>
      <c r="F143" s="13" t="s">
        <v>572</v>
      </c>
      <c r="G143" s="14" t="s">
        <v>573</v>
      </c>
      <c r="H143" s="14" t="s">
        <v>19</v>
      </c>
      <c r="I143" s="8" t="s">
        <v>218</v>
      </c>
      <c r="J143" s="9" t="s">
        <v>341</v>
      </c>
      <c r="K143" s="4" t="str">
        <f t="shared" si="31"/>
        <v>Nazwa  D x d x H  (Materiał)
P1011_A  70,00 x 60,20 x 25,00  (PU)</v>
      </c>
      <c r="L143" s="11" t="str">
        <f>IFERROR(__xludf.DUMMYFUNCTION("IMAGE(""https://drive.google.com/uc?export=view&amp;id="" &amp; REGEXEXTRACT(M143, ""d/(.+)/""))"),"")</f>
        <v/>
      </c>
      <c r="M143" s="21" t="s">
        <v>560</v>
      </c>
      <c r="N143" s="4" t="s">
        <v>561</v>
      </c>
    </row>
    <row r="144" ht="90.0" customHeight="1">
      <c r="A144" s="8">
        <v>143.0</v>
      </c>
      <c r="B144" s="9" t="s">
        <v>574</v>
      </c>
      <c r="C144" s="17" t="s">
        <v>575</v>
      </c>
      <c r="D144" s="11" t="str">
        <f>IFERROR(__xludf.DUMMYFUNCTION("IMAGE(""https://drive.google.com/uc?export=view&amp;id="" &amp; REGEXEXTRACT(C144, ""d/(.+)/""))"),"")</f>
        <v/>
      </c>
      <c r="E144" s="22" t="s">
        <v>338</v>
      </c>
      <c r="F144" s="13" t="s">
        <v>576</v>
      </c>
      <c r="G144" s="14" t="s">
        <v>577</v>
      </c>
      <c r="H144" s="14" t="s">
        <v>44</v>
      </c>
      <c r="I144" s="8" t="s">
        <v>318</v>
      </c>
      <c r="J144" s="9" t="s">
        <v>341</v>
      </c>
      <c r="K144" s="4" t="str">
        <f t="shared" si="31"/>
        <v>Nazwa  D x d x H  (Materiał)
P1012  70,00 x 60,20 x 25,00  (PU)</v>
      </c>
      <c r="L144" s="11" t="str">
        <f>IFERROR(__xludf.DUMMYFUNCTION("IMAGE(""https://drive.google.com/uc?export=view&amp;id="" &amp; REGEXEXTRACT(M144, ""d/(.+)/""))"),"")</f>
        <v/>
      </c>
      <c r="M144" s="21" t="s">
        <v>560</v>
      </c>
      <c r="N144" s="4" t="s">
        <v>561</v>
      </c>
    </row>
    <row r="145" ht="90.0" customHeight="1">
      <c r="A145" s="8">
        <v>144.0</v>
      </c>
      <c r="B145" s="9" t="s">
        <v>578</v>
      </c>
      <c r="C145" s="10" t="s">
        <v>579</v>
      </c>
      <c r="D145" s="11" t="str">
        <f>IFERROR(__xludf.DUMMYFUNCTION("IMAGE(""https://drive.google.com/uc?export=view&amp;id="" &amp; REGEXEXTRACT(C145, ""d/(.+)/""))"),"")</f>
        <v/>
      </c>
      <c r="E145" s="22" t="s">
        <v>338</v>
      </c>
      <c r="F145" s="13" t="s">
        <v>580</v>
      </c>
      <c r="G145" s="14" t="s">
        <v>581</v>
      </c>
      <c r="H145" s="14" t="s">
        <v>44</v>
      </c>
      <c r="I145" s="8" t="s">
        <v>218</v>
      </c>
      <c r="J145" s="9" t="s">
        <v>341</v>
      </c>
      <c r="K145" s="4" t="str">
        <f t="shared" si="31"/>
        <v>Nazwa  D x d x H  (Materiał)
P1012_A  70,00 x 60,20 x 25,00  (PU)</v>
      </c>
      <c r="L145" s="11" t="str">
        <f>IFERROR(__xludf.DUMMYFUNCTION("IMAGE(""https://drive.google.com/uc?export=view&amp;id="" &amp; REGEXEXTRACT(M145, ""d/(.+)/""))"),"")</f>
        <v/>
      </c>
      <c r="M145" s="21" t="s">
        <v>560</v>
      </c>
      <c r="N145" s="4" t="s">
        <v>561</v>
      </c>
    </row>
    <row r="146" ht="90.0" customHeight="1">
      <c r="A146" s="8">
        <v>145.0</v>
      </c>
      <c r="B146" s="9" t="s">
        <v>582</v>
      </c>
      <c r="C146" s="21" t="s">
        <v>583</v>
      </c>
      <c r="D146" s="11" t="str">
        <f>IFERROR(__xludf.DUMMYFUNCTION("IMAGE(""https://drive.google.com/uc?export=view&amp;id="" &amp; REGEXEXTRACT(C146, ""d/(.+)/""))"),"")</f>
        <v/>
      </c>
      <c r="E146" s="22" t="s">
        <v>338</v>
      </c>
      <c r="F146" s="13" t="s">
        <v>584</v>
      </c>
      <c r="G146" s="14" t="s">
        <v>585</v>
      </c>
      <c r="H146" s="14" t="s">
        <v>335</v>
      </c>
      <c r="I146" s="8" t="s">
        <v>151</v>
      </c>
      <c r="J146" s="9" t="s">
        <v>341</v>
      </c>
      <c r="K146" s="4" t="str">
        <f>"Nazwa  D x d x H  (Materiał)" &amp; CHAR(10) &amp; F146 &amp; "  120,00 x 105,70 x 25,60  (PU)"</f>
        <v>Nazwa  D x d x H  (Materiał)
PODG  120,00 x 105,70 x 25,60  (PU)</v>
      </c>
      <c r="L146" s="11" t="str">
        <f>IFERROR(__xludf.DUMMYFUNCTION("IMAGE(""https://drive.google.com/uc?export=view&amp;id="" &amp; REGEXEXTRACT(M146, ""d/(.+)/""))"),"")</f>
        <v/>
      </c>
      <c r="M146" s="21" t="s">
        <v>560</v>
      </c>
      <c r="N146" s="4" t="s">
        <v>561</v>
      </c>
    </row>
    <row r="147" ht="90.0" customHeight="1">
      <c r="A147" s="8">
        <v>146.0</v>
      </c>
      <c r="B147" s="9" t="s">
        <v>586</v>
      </c>
      <c r="C147" s="10" t="s">
        <v>587</v>
      </c>
      <c r="D147" s="11" t="str">
        <f>IFERROR(__xludf.DUMMYFUNCTION("IMAGE(""https://drive.google.com/uc?export=view&amp;id="" &amp; REGEXEXTRACT(C147, ""d/(.+)/""))"),"")</f>
        <v/>
      </c>
      <c r="E147" s="23" t="s">
        <v>588</v>
      </c>
      <c r="F147" s="13" t="s">
        <v>589</v>
      </c>
      <c r="G147" s="14" t="s">
        <v>590</v>
      </c>
      <c r="H147" s="14" t="s">
        <v>44</v>
      </c>
      <c r="I147" s="8" t="s">
        <v>591</v>
      </c>
      <c r="J147" s="9" t="s">
        <v>592</v>
      </c>
      <c r="K147" s="4" t="str">
        <f t="shared" ref="K147:K150" si="32">"Nazwa  d x D x H  (Materiał)" &amp; CHAR(10) &amp; F147 &amp; "  38,10 x 56,00 x 6,00  (PU)"</f>
        <v>Nazwa  d x D x H  (Materiał)
RT01  38,10 x 56,00 x 6,00  (PU)</v>
      </c>
      <c r="L147" s="11" t="str">
        <f>IFERROR(__xludf.DUMMYFUNCTION("IMAGE(""https://drive.google.com/uc?export=view&amp;id="" &amp; REGEXEXTRACT(M147, ""d/(.+)/""))"),"")</f>
        <v/>
      </c>
      <c r="M147" s="21" t="s">
        <v>593</v>
      </c>
      <c r="N147" s="4" t="s">
        <v>594</v>
      </c>
    </row>
    <row r="148" ht="90.0" customHeight="1">
      <c r="A148" s="8">
        <v>147.0</v>
      </c>
      <c r="B148" s="9" t="s">
        <v>595</v>
      </c>
      <c r="C148" s="10" t="s">
        <v>596</v>
      </c>
      <c r="D148" s="11" t="str">
        <f>IFERROR(__xludf.DUMMYFUNCTION("IMAGE(""https://drive.google.com/uc?export=view&amp;id="" &amp; REGEXEXTRACT(C148, ""d/(.+)/""))"),"")</f>
        <v/>
      </c>
      <c r="E148" s="23" t="s">
        <v>588</v>
      </c>
      <c r="F148" s="13" t="s">
        <v>597</v>
      </c>
      <c r="G148" s="14" t="s">
        <v>590</v>
      </c>
      <c r="H148" s="14" t="s">
        <v>19</v>
      </c>
      <c r="I148" s="8" t="s">
        <v>591</v>
      </c>
      <c r="J148" s="9" t="s">
        <v>592</v>
      </c>
      <c r="K148" s="4" t="str">
        <f t="shared" si="32"/>
        <v>Nazwa  d x D x H  (Materiał)
RT01_A  38,10 x 56,00 x 6,00  (PU)</v>
      </c>
      <c r="L148" s="11" t="str">
        <f>IFERROR(__xludf.DUMMYFUNCTION("IMAGE(""https://drive.google.com/uc?export=view&amp;id="" &amp; REGEXEXTRACT(M148, ""d/(.+)/""))"),"")</f>
        <v/>
      </c>
      <c r="M148" s="21" t="s">
        <v>598</v>
      </c>
      <c r="N148" s="4" t="s">
        <v>599</v>
      </c>
    </row>
    <row r="149" ht="90.0" customHeight="1">
      <c r="A149" s="8">
        <v>148.0</v>
      </c>
      <c r="B149" s="9" t="s">
        <v>600</v>
      </c>
      <c r="C149" s="10" t="s">
        <v>601</v>
      </c>
      <c r="D149" s="11" t="str">
        <f>IFERROR(__xludf.DUMMYFUNCTION("IMAGE(""https://drive.google.com/uc?export=view&amp;id="" &amp; REGEXEXTRACT(C149, ""d/(.+)/""))"),"")</f>
        <v/>
      </c>
      <c r="E149" s="23" t="s">
        <v>588</v>
      </c>
      <c r="F149" s="13" t="s">
        <v>602</v>
      </c>
      <c r="G149" s="14" t="s">
        <v>590</v>
      </c>
      <c r="H149" s="14" t="s">
        <v>103</v>
      </c>
      <c r="I149" s="8" t="s">
        <v>603</v>
      </c>
      <c r="J149" s="9" t="s">
        <v>592</v>
      </c>
      <c r="K149" s="4" t="str">
        <f t="shared" si="32"/>
        <v>Nazwa  d x D x H  (Materiał)
RT01_AS  38,10 x 56,00 x 6,00  (PU)</v>
      </c>
      <c r="L149" s="11" t="str">
        <f>IFERROR(__xludf.DUMMYFUNCTION("IMAGE(""https://drive.google.com/uc?export=view&amp;id="" &amp; REGEXEXTRACT(M149, ""d/(.+)/""))"),"")</f>
        <v/>
      </c>
      <c r="M149" s="21" t="s">
        <v>593</v>
      </c>
      <c r="N149" s="4" t="s">
        <v>594</v>
      </c>
    </row>
    <row r="150" ht="90.0" customHeight="1">
      <c r="A150" s="8">
        <v>149.0</v>
      </c>
      <c r="B150" s="9" t="s">
        <v>604</v>
      </c>
      <c r="C150" s="10" t="s">
        <v>605</v>
      </c>
      <c r="D150" s="11" t="str">
        <f>IFERROR(__xludf.DUMMYFUNCTION("IMAGE(""https://drive.google.com/uc?export=view&amp;id="" &amp; REGEXEXTRACT(C150, ""d/(.+)/""))"),"")</f>
        <v/>
      </c>
      <c r="E150" s="23" t="s">
        <v>588</v>
      </c>
      <c r="F150" s="13" t="s">
        <v>606</v>
      </c>
      <c r="G150" s="14" t="s">
        <v>590</v>
      </c>
      <c r="H150" s="14" t="s">
        <v>44</v>
      </c>
      <c r="I150" s="8" t="s">
        <v>591</v>
      </c>
      <c r="J150" s="9" t="s">
        <v>592</v>
      </c>
      <c r="K150" s="4" t="str">
        <f t="shared" si="32"/>
        <v>Nazwa  d x D x H  (Materiał)
RT02  38,10 x 56,00 x 6,00  (PU)</v>
      </c>
      <c r="L150" s="11" t="str">
        <f>IFERROR(__xludf.DUMMYFUNCTION("IMAGE(""https://drive.google.com/uc?export=view&amp;id="" &amp; REGEXEXTRACT(M150, ""d/(.+)/""))"),"")</f>
        <v/>
      </c>
      <c r="M150" s="21" t="s">
        <v>593</v>
      </c>
      <c r="N150" s="4" t="s">
        <v>594</v>
      </c>
    </row>
    <row r="151" ht="90.0" customHeight="1">
      <c r="A151" s="8">
        <v>150.0</v>
      </c>
      <c r="B151" s="9" t="s">
        <v>607</v>
      </c>
      <c r="C151" s="10" t="s">
        <v>608</v>
      </c>
      <c r="D151" s="11" t="str">
        <f>IFERROR(__xludf.DUMMYFUNCTION("IMAGE(""https://drive.google.com/uc?export=view&amp;id="" &amp; REGEXEXTRACT(C151, ""d/(.+)/""))"),"")</f>
        <v/>
      </c>
      <c r="E151" s="23" t="s">
        <v>588</v>
      </c>
      <c r="F151" s="13" t="s">
        <v>609</v>
      </c>
      <c r="G151" s="14" t="s">
        <v>610</v>
      </c>
      <c r="H151" s="14" t="s">
        <v>44</v>
      </c>
      <c r="I151" s="8" t="s">
        <v>131</v>
      </c>
      <c r="J151" s="9" t="s">
        <v>592</v>
      </c>
      <c r="K151" s="4" t="str">
        <f>"Nazwa  d x D x H  (Materiał)" &amp; CHAR(10) &amp; F151 &amp; "  70,00 x 86,00 x 9,00  (PU)"</f>
        <v>Nazwa  d x D x H  (Materiał)
RT03  70,00 x 86,00 x 9,00  (PU)</v>
      </c>
      <c r="L151" s="11" t="str">
        <f>IFERROR(__xludf.DUMMYFUNCTION("IMAGE(""https://drive.google.com/uc?export=view&amp;id="" &amp; REGEXEXTRACT(M151, ""d/(.+)/""))"),"")</f>
        <v/>
      </c>
      <c r="M151" s="21" t="s">
        <v>598</v>
      </c>
      <c r="N151" s="4" t="s">
        <v>599</v>
      </c>
    </row>
    <row r="152" ht="90.0" customHeight="1">
      <c r="A152" s="8">
        <v>151.0</v>
      </c>
      <c r="B152" s="9" t="s">
        <v>611</v>
      </c>
      <c r="C152" s="10" t="s">
        <v>612</v>
      </c>
      <c r="D152" s="11" t="str">
        <f>IFERROR(__xludf.DUMMYFUNCTION("IMAGE(""https://drive.google.com/uc?export=view&amp;id="" &amp; REGEXEXTRACT(C152, ""d/(.+)/""))"),"")</f>
        <v/>
      </c>
      <c r="E152" s="23" t="s">
        <v>588</v>
      </c>
      <c r="F152" s="13" t="s">
        <v>613</v>
      </c>
      <c r="G152" s="14" t="s">
        <v>614</v>
      </c>
      <c r="H152" s="14" t="s">
        <v>19</v>
      </c>
      <c r="I152" s="8" t="s">
        <v>249</v>
      </c>
      <c r="J152" s="9" t="s">
        <v>592</v>
      </c>
      <c r="K152" s="4" t="str">
        <f t="shared" ref="K152:K153" si="33">"Nazwa  d x D x H  (Materiał)" &amp; CHAR(10) &amp; F152 &amp; "  70,00 x 86,00 x 5,00  (PU)"</f>
        <v>Nazwa  d x D x H  (Materiał)
RT04  70,00 x 86,00 x 5,00  (PU)</v>
      </c>
      <c r="L152" s="11" t="str">
        <f>IFERROR(__xludf.DUMMYFUNCTION("IMAGE(""https://drive.google.com/uc?export=view&amp;id="" &amp; REGEXEXTRACT(M152, ""d/(.+)/""))"),"")</f>
        <v/>
      </c>
      <c r="M152" s="21" t="s">
        <v>598</v>
      </c>
      <c r="N152" s="4" t="s">
        <v>599</v>
      </c>
    </row>
    <row r="153" ht="90.0" customHeight="1">
      <c r="A153" s="8">
        <v>152.0</v>
      </c>
      <c r="B153" s="9" t="s">
        <v>615</v>
      </c>
      <c r="C153" s="10" t="s">
        <v>616</v>
      </c>
      <c r="D153" s="11" t="str">
        <f>IFERROR(__xludf.DUMMYFUNCTION("IMAGE(""https://drive.google.com/uc?export=view&amp;id="" &amp; REGEXEXTRACT(C153, ""d/(.+)/""))"),"")</f>
        <v/>
      </c>
      <c r="E153" s="23" t="s">
        <v>588</v>
      </c>
      <c r="F153" s="13" t="s">
        <v>617</v>
      </c>
      <c r="G153" s="14" t="s">
        <v>614</v>
      </c>
      <c r="H153" s="14" t="s">
        <v>19</v>
      </c>
      <c r="I153" s="8" t="s">
        <v>249</v>
      </c>
      <c r="J153" s="9" t="s">
        <v>592</v>
      </c>
      <c r="K153" s="4" t="str">
        <f t="shared" si="33"/>
        <v>Nazwa  d x D x H  (Materiał)
RT05  70,00 x 86,00 x 5,00  (PU)</v>
      </c>
      <c r="L153" s="11" t="str">
        <f>IFERROR(__xludf.DUMMYFUNCTION("IMAGE(""https://drive.google.com/uc?export=view&amp;id="" &amp; REGEXEXTRACT(M153, ""d/(.+)/""))"),"")</f>
        <v/>
      </c>
      <c r="M153" s="21" t="s">
        <v>598</v>
      </c>
      <c r="N153" s="4" t="s">
        <v>599</v>
      </c>
    </row>
    <row r="154" ht="90.0" customHeight="1">
      <c r="A154" s="8">
        <v>153.0</v>
      </c>
      <c r="B154" s="9" t="s">
        <v>618</v>
      </c>
      <c r="C154" s="10" t="s">
        <v>619</v>
      </c>
      <c r="D154" s="11" t="str">
        <f>IFERROR(__xludf.DUMMYFUNCTION("IMAGE(""https://drive.google.com/uc?export=view&amp;id="" &amp; REGEXEXTRACT(C154, ""d/(.+)/""))"),"")</f>
        <v/>
      </c>
      <c r="E154" s="23" t="s">
        <v>588</v>
      </c>
      <c r="F154" s="13" t="s">
        <v>620</v>
      </c>
      <c r="G154" s="14" t="s">
        <v>621</v>
      </c>
      <c r="H154" s="14" t="s">
        <v>19</v>
      </c>
      <c r="I154" s="8" t="s">
        <v>591</v>
      </c>
      <c r="J154" s="9" t="s">
        <v>592</v>
      </c>
      <c r="K154" s="4" t="str">
        <f t="shared" ref="K154:K156" si="34">"Nazwa  d x D x H  (Materiał)" &amp; CHAR(10) &amp; F154 &amp; "  35,00 x 45,00 x 5,00  (PU)"</f>
        <v>Nazwa  d x D x H  (Materiał)
RT06  35,00 x 45,00 x 5,00  (PU)</v>
      </c>
      <c r="L154" s="11" t="str">
        <f>IFERROR(__xludf.DUMMYFUNCTION("IMAGE(""https://drive.google.com/uc?export=view&amp;id="" &amp; REGEXEXTRACT(M154, ""d/(.+)/""))"),"")</f>
        <v/>
      </c>
      <c r="M154" s="21" t="s">
        <v>598</v>
      </c>
      <c r="N154" s="4" t="s">
        <v>599</v>
      </c>
    </row>
    <row r="155" ht="90.0" customHeight="1">
      <c r="A155" s="8">
        <v>154.0</v>
      </c>
      <c r="B155" s="9" t="s">
        <v>622</v>
      </c>
      <c r="C155" s="10" t="s">
        <v>623</v>
      </c>
      <c r="D155" s="11" t="str">
        <f>IFERROR(__xludf.DUMMYFUNCTION("IMAGE(""https://drive.google.com/uc?export=view&amp;id="" &amp; REGEXEXTRACT(C155, ""d/(.+)/""))"),"")</f>
        <v/>
      </c>
      <c r="E155" s="23" t="s">
        <v>588</v>
      </c>
      <c r="F155" s="13" t="s">
        <v>624</v>
      </c>
      <c r="G155" s="14" t="s">
        <v>621</v>
      </c>
      <c r="H155" s="14" t="s">
        <v>19</v>
      </c>
      <c r="I155" s="8" t="s">
        <v>591</v>
      </c>
      <c r="J155" s="9" t="s">
        <v>592</v>
      </c>
      <c r="K155" s="4" t="str">
        <f t="shared" si="34"/>
        <v>Nazwa  d x D x H  (Materiał)
RT07  35,00 x 45,00 x 5,00  (PU)</v>
      </c>
      <c r="L155" s="11" t="str">
        <f>IFERROR(__xludf.DUMMYFUNCTION("IMAGE(""https://drive.google.com/uc?export=view&amp;id="" &amp; REGEXEXTRACT(M155, ""d/(.+)/""))"),"")</f>
        <v/>
      </c>
      <c r="M155" s="21" t="s">
        <v>598</v>
      </c>
      <c r="N155" s="4" t="s">
        <v>599</v>
      </c>
    </row>
    <row r="156" ht="90.0" customHeight="1">
      <c r="A156" s="8">
        <v>155.0</v>
      </c>
      <c r="B156" s="9" t="s">
        <v>625</v>
      </c>
      <c r="C156" s="10" t="s">
        <v>626</v>
      </c>
      <c r="D156" s="11" t="str">
        <f>IFERROR(__xludf.DUMMYFUNCTION("IMAGE(""https://drive.google.com/uc?export=view&amp;id="" &amp; REGEXEXTRACT(C156, ""d/(.+)/""))"),"")</f>
        <v/>
      </c>
      <c r="E156" s="23" t="s">
        <v>588</v>
      </c>
      <c r="F156" s="13" t="s">
        <v>627</v>
      </c>
      <c r="G156" s="14" t="s">
        <v>628</v>
      </c>
      <c r="H156" s="14" t="s">
        <v>19</v>
      </c>
      <c r="I156" s="8" t="s">
        <v>591</v>
      </c>
      <c r="J156" s="9" t="s">
        <v>592</v>
      </c>
      <c r="K156" s="4" t="str">
        <f t="shared" si="34"/>
        <v>Nazwa  d x D x H  (Materiał)
RT08  35,00 x 45,00 x 5,00  (PU)</v>
      </c>
      <c r="L156" s="11" t="str">
        <f>IFERROR(__xludf.DUMMYFUNCTION("IMAGE(""https://drive.google.com/uc?export=view&amp;id="" &amp; REGEXEXTRACT(M156, ""d/(.+)/""))"),"")</f>
        <v/>
      </c>
      <c r="M156" s="21" t="s">
        <v>598</v>
      </c>
      <c r="N156" s="4" t="s">
        <v>599</v>
      </c>
    </row>
    <row r="157" ht="90.0" customHeight="1">
      <c r="A157" s="8">
        <v>156.0</v>
      </c>
      <c r="B157" s="9" t="s">
        <v>629</v>
      </c>
      <c r="C157" s="10" t="s">
        <v>630</v>
      </c>
      <c r="D157" s="11" t="str">
        <f>IFERROR(__xludf.DUMMYFUNCTION("IMAGE(""https://drive.google.com/uc?export=view&amp;id="" &amp; REGEXEXTRACT(C157, ""d/(.+)/""))"),"")</f>
        <v/>
      </c>
      <c r="E157" s="23" t="s">
        <v>588</v>
      </c>
      <c r="F157" s="13" t="s">
        <v>631</v>
      </c>
      <c r="G157" s="14" t="s">
        <v>610</v>
      </c>
      <c r="H157" s="14" t="s">
        <v>116</v>
      </c>
      <c r="I157" s="8" t="s">
        <v>430</v>
      </c>
      <c r="J157" s="9" t="s">
        <v>592</v>
      </c>
      <c r="K157" s="4" t="str">
        <f t="shared" ref="K157:K158" si="35">"Nazwa  d x D x H  (Materiał)" &amp; CHAR(10) &amp; F157 &amp; "  65,00 x 85,00 x 6,30  (PU)"</f>
        <v>Nazwa  d x D x H  (Materiał)
RT09  65,00 x 85,00 x 6,30  (PU)</v>
      </c>
      <c r="L157" s="11" t="str">
        <f>IFERROR(__xludf.DUMMYFUNCTION("IMAGE(""https://drive.google.com/uc?export=view&amp;id="" &amp; REGEXEXTRACT(M157, ""d/(.+)/""))"),"")</f>
        <v/>
      </c>
      <c r="M157" s="21" t="s">
        <v>598</v>
      </c>
      <c r="N157" s="4" t="s">
        <v>599</v>
      </c>
    </row>
    <row r="158" ht="90.0" customHeight="1">
      <c r="A158" s="8">
        <v>157.0</v>
      </c>
      <c r="B158" s="9" t="s">
        <v>632</v>
      </c>
      <c r="C158" s="10" t="s">
        <v>633</v>
      </c>
      <c r="D158" s="11" t="str">
        <f>IFERROR(__xludf.DUMMYFUNCTION("IMAGE(""https://drive.google.com/uc?export=view&amp;id="" &amp; REGEXEXTRACT(C158, ""d/(.+)/""))"),"")</f>
        <v/>
      </c>
      <c r="E158" s="23" t="s">
        <v>588</v>
      </c>
      <c r="F158" s="13" t="s">
        <v>634</v>
      </c>
      <c r="G158" s="14" t="s">
        <v>610</v>
      </c>
      <c r="H158" s="14" t="s">
        <v>116</v>
      </c>
      <c r="I158" s="8" t="s">
        <v>430</v>
      </c>
      <c r="J158" s="9" t="s">
        <v>592</v>
      </c>
      <c r="K158" s="4" t="str">
        <f t="shared" si="35"/>
        <v>Nazwa  d x D x H  (Materiał)
RT10  65,00 x 85,00 x 6,30  (PU)</v>
      </c>
      <c r="L158" s="11" t="str">
        <f>IFERROR(__xludf.DUMMYFUNCTION("IMAGE(""https://drive.google.com/uc?export=view&amp;id="" &amp; REGEXEXTRACT(M158, ""d/(.+)/""))"),"")</f>
        <v/>
      </c>
      <c r="M158" s="21" t="s">
        <v>598</v>
      </c>
      <c r="N158" s="4" t="s">
        <v>599</v>
      </c>
    </row>
    <row r="159" ht="90.0" customHeight="1">
      <c r="A159" s="8">
        <v>158.0</v>
      </c>
      <c r="B159" s="9" t="s">
        <v>635</v>
      </c>
      <c r="C159" s="10" t="s">
        <v>636</v>
      </c>
      <c r="D159" s="11" t="str">
        <f>IFERROR(__xludf.DUMMYFUNCTION("IMAGE(""https://drive.google.com/uc?export=view&amp;id="" &amp; REGEXEXTRACT(C159, ""d/(.+)/""))"),"")</f>
        <v/>
      </c>
      <c r="E159" s="23" t="s">
        <v>588</v>
      </c>
      <c r="F159" s="13" t="s">
        <v>637</v>
      </c>
      <c r="G159" s="14" t="s">
        <v>638</v>
      </c>
      <c r="H159" s="14" t="s">
        <v>639</v>
      </c>
      <c r="I159" s="8" t="s">
        <v>218</v>
      </c>
      <c r="J159" s="9" t="s">
        <v>640</v>
      </c>
      <c r="K159" s="4" t="str">
        <f>"Nazwa  d x H  (Materiał)" &amp; CHAR(10) &amp; F159 &amp; "  58,00 x 3,50  (PU)"</f>
        <v>Nazwa  d x H  (Materiał)
RT13  58,00 x 3,50  (PU)</v>
      </c>
      <c r="L159" s="11" t="str">
        <f>IFERROR(__xludf.DUMMYFUNCTION("IMAGE(""https://drive.google.com/uc?export=view&amp;id="" &amp; REGEXEXTRACT(M159, ""d/(.+)/""))"),"")</f>
        <v/>
      </c>
      <c r="M159" s="21" t="s">
        <v>641</v>
      </c>
      <c r="N159" s="4" t="s">
        <v>642</v>
      </c>
    </row>
    <row r="160" ht="90.0" customHeight="1">
      <c r="A160" s="8">
        <v>159.0</v>
      </c>
      <c r="B160" s="9" t="s">
        <v>643</v>
      </c>
      <c r="C160" s="10" t="s">
        <v>644</v>
      </c>
      <c r="D160" s="11" t="str">
        <f>IFERROR(__xludf.DUMMYFUNCTION("IMAGE(""https://drive.google.com/uc?export=view&amp;id="" &amp; REGEXEXTRACT(C160, ""d/(.+)/""))"),"")</f>
        <v/>
      </c>
      <c r="E160" s="23" t="s">
        <v>588</v>
      </c>
      <c r="F160" s="13" t="s">
        <v>645</v>
      </c>
      <c r="G160" s="14" t="s">
        <v>646</v>
      </c>
      <c r="H160" s="14" t="s">
        <v>639</v>
      </c>
      <c r="I160" s="8" t="s">
        <v>218</v>
      </c>
      <c r="J160" s="9" t="s">
        <v>647</v>
      </c>
      <c r="K160" s="4" t="str">
        <f>"Nazwa  D x d x H  (Materiał)" &amp; CHAR(10) &amp; F160 &amp; "  30,00 x 26,00 x 4,00  (NBR)"</f>
        <v>Nazwa  D x d x H  (Materiał)
RT13_AX  30,00 x 26,00 x 4,00  (NBR)</v>
      </c>
      <c r="L160" s="11" t="str">
        <f>IFERROR(__xludf.DUMMYFUNCTION("IMAGE(""https://drive.google.com/uc?export=view&amp;id="" &amp; REGEXEXTRACT(M160, ""d/(.+)/""))"),"")</f>
        <v/>
      </c>
      <c r="M160" s="21" t="s">
        <v>641</v>
      </c>
      <c r="N160" s="4" t="s">
        <v>642</v>
      </c>
    </row>
    <row r="161" ht="90.0" customHeight="1">
      <c r="A161" s="8">
        <v>160.0</v>
      </c>
      <c r="B161" s="9" t="s">
        <v>648</v>
      </c>
      <c r="C161" s="10" t="s">
        <v>649</v>
      </c>
      <c r="D161" s="11" t="str">
        <f>IFERROR(__xludf.DUMMYFUNCTION("IMAGE(""https://drive.google.com/uc?export=view&amp;id="" &amp; REGEXEXTRACT(C161, ""d/(.+)/""))"),"")</f>
        <v/>
      </c>
      <c r="E161" s="23" t="s">
        <v>588</v>
      </c>
      <c r="F161" s="13" t="s">
        <v>650</v>
      </c>
      <c r="G161" s="14" t="s">
        <v>651</v>
      </c>
      <c r="H161" s="14" t="s">
        <v>639</v>
      </c>
      <c r="I161" s="8" t="s">
        <v>218</v>
      </c>
      <c r="J161" s="9" t="s">
        <v>647</v>
      </c>
      <c r="K161" s="4" t="str">
        <f>"Nazwa  D x d x H  (Materiał)" &amp; CHAR(10) &amp; F161 &amp; "  30,00 x 20,00 x 2,00  (NBR)"</f>
        <v>Nazwa  D x d x H  (Materiał)
RT13_RA  30,00 x 20,00 x 2,00  (NBR)</v>
      </c>
      <c r="L161" s="11" t="str">
        <f>IFERROR(__xludf.DUMMYFUNCTION("IMAGE(""https://drive.google.com/uc?export=view&amp;id="" &amp; REGEXEXTRACT(M161, ""d/(.+)/""))"),"")</f>
        <v/>
      </c>
      <c r="M161" s="21" t="s">
        <v>641</v>
      </c>
      <c r="N161" s="4" t="s">
        <v>642</v>
      </c>
    </row>
    <row r="162" ht="90.0" customHeight="1">
      <c r="A162" s="8">
        <v>161.0</v>
      </c>
      <c r="B162" s="9" t="s">
        <v>652</v>
      </c>
      <c r="C162" s="10" t="s">
        <v>653</v>
      </c>
      <c r="D162" s="11" t="str">
        <f>IFERROR(__xludf.DUMMYFUNCTION("IMAGE(""https://drive.google.com/uc?export=view&amp;id="" &amp; REGEXEXTRACT(C162, ""d/(.+)/""))"),"")</f>
        <v/>
      </c>
      <c r="E162" s="23" t="s">
        <v>588</v>
      </c>
      <c r="F162" s="13" t="s">
        <v>654</v>
      </c>
      <c r="G162" s="14" t="s">
        <v>655</v>
      </c>
      <c r="H162" s="14" t="s">
        <v>19</v>
      </c>
      <c r="I162" s="8" t="s">
        <v>218</v>
      </c>
      <c r="J162" s="9" t="s">
        <v>647</v>
      </c>
      <c r="K162" s="4" t="str">
        <f t="shared" ref="K162:K163" si="36">"Nazwa  D x d x H  (Materiał)" &amp; CHAR(10) &amp; F162 &amp; "  30,00 x 25,00 x 5,00  (PU)"</f>
        <v>Nazwa  D x d x H  (Materiał)
RT14  30,00 x 25,00 x 5,00  (PU)</v>
      </c>
      <c r="L162" s="11" t="str">
        <f>IFERROR(__xludf.DUMMYFUNCTION("IMAGE(""https://drive.google.com/uc?export=view&amp;id="" &amp; REGEXEXTRACT(M162, ""d/(.+)/""))"),"")</f>
        <v/>
      </c>
      <c r="M162" s="21" t="s">
        <v>641</v>
      </c>
      <c r="N162" s="4" t="s">
        <v>642</v>
      </c>
    </row>
    <row r="163" ht="90.0" customHeight="1">
      <c r="A163" s="8">
        <v>162.0</v>
      </c>
      <c r="B163" s="9" t="s">
        <v>656</v>
      </c>
      <c r="C163" s="10" t="s">
        <v>657</v>
      </c>
      <c r="D163" s="11" t="str">
        <f>IFERROR(__xludf.DUMMYFUNCTION("IMAGE(""https://drive.google.com/uc?export=view&amp;id="" &amp; REGEXEXTRACT(C163, ""d/(.+)/""))"),"")</f>
        <v/>
      </c>
      <c r="E163" s="23" t="s">
        <v>588</v>
      </c>
      <c r="F163" s="13" t="s">
        <v>658</v>
      </c>
      <c r="G163" s="14" t="s">
        <v>659</v>
      </c>
      <c r="H163" s="14" t="s">
        <v>19</v>
      </c>
      <c r="I163" s="8" t="s">
        <v>318</v>
      </c>
      <c r="J163" s="9" t="s">
        <v>647</v>
      </c>
      <c r="K163" s="4" t="str">
        <f t="shared" si="36"/>
        <v>Nazwa  D x d x H  (Materiał)
RT15  30,00 x 25,00 x 5,00  (PU)</v>
      </c>
      <c r="L163" s="11" t="str">
        <f>IFERROR(__xludf.DUMMYFUNCTION("IMAGE(""https://drive.google.com/uc?export=view&amp;id="" &amp; REGEXEXTRACT(M163, ""d/(.+)/""))"),"")</f>
        <v/>
      </c>
      <c r="M163" s="21" t="s">
        <v>641</v>
      </c>
      <c r="N163" s="4" t="s">
        <v>642</v>
      </c>
    </row>
    <row r="164" ht="90.0" customHeight="1">
      <c r="A164" s="8">
        <v>163.0</v>
      </c>
      <c r="B164" s="9" t="s">
        <v>660</v>
      </c>
      <c r="C164" s="10" t="s">
        <v>661</v>
      </c>
      <c r="D164" s="11" t="str">
        <f>IFERROR(__xludf.DUMMYFUNCTION("IMAGE(""https://drive.google.com/uc?export=view&amp;id="" &amp; REGEXEXTRACT(C164, ""d/(.+)/""))"),"")</f>
        <v/>
      </c>
      <c r="E164" s="23" t="s">
        <v>588</v>
      </c>
      <c r="F164" s="13" t="s">
        <v>662</v>
      </c>
      <c r="G164" s="14" t="s">
        <v>663</v>
      </c>
      <c r="H164" s="14" t="s">
        <v>639</v>
      </c>
      <c r="I164" s="8" t="s">
        <v>131</v>
      </c>
      <c r="J164" s="9" t="s">
        <v>647</v>
      </c>
      <c r="K164" s="4" t="str">
        <f t="shared" ref="K164:K165" si="37">"Nazwa  D x d x H  (Materiał)" &amp; CHAR(10) &amp; F164 &amp; "  30,00 x 25,00 x 5,00  (NBR)"</f>
        <v>Nazwa  D x d x H  (Materiał)
RT16  30,00 x 25,00 x 5,00  (NBR)</v>
      </c>
      <c r="L164" s="11" t="str">
        <f>IFERROR(__xludf.DUMMYFUNCTION("IMAGE(""https://drive.google.com/uc?export=view&amp;id="" &amp; REGEXEXTRACT(M164, ""d/(.+)/""))"),"")</f>
        <v/>
      </c>
      <c r="M164" s="21" t="s">
        <v>641</v>
      </c>
      <c r="N164" s="4" t="s">
        <v>642</v>
      </c>
    </row>
    <row r="165" ht="90.0" customHeight="1">
      <c r="A165" s="8">
        <v>164.0</v>
      </c>
      <c r="B165" s="9" t="s">
        <v>664</v>
      </c>
      <c r="C165" s="10" t="s">
        <v>665</v>
      </c>
      <c r="D165" s="11" t="str">
        <f>IFERROR(__xludf.DUMMYFUNCTION("IMAGE(""https://drive.google.com/uc?export=view&amp;id="" &amp; REGEXEXTRACT(C165, ""d/(.+)/""))"),"")</f>
        <v/>
      </c>
      <c r="E165" s="23" t="s">
        <v>588</v>
      </c>
      <c r="F165" s="13" t="s">
        <v>666</v>
      </c>
      <c r="G165" s="14" t="s">
        <v>667</v>
      </c>
      <c r="H165" s="14" t="s">
        <v>639</v>
      </c>
      <c r="I165" s="8" t="s">
        <v>131</v>
      </c>
      <c r="J165" s="9" t="s">
        <v>647</v>
      </c>
      <c r="K165" s="4" t="str">
        <f t="shared" si="37"/>
        <v>Nazwa  D x d x H  (Materiał)
RT16_A  30,00 x 25,00 x 5,00  (NBR)</v>
      </c>
      <c r="L165" s="11" t="str">
        <f>IFERROR(__xludf.DUMMYFUNCTION("IMAGE(""https://drive.google.com/uc?export=view&amp;id="" &amp; REGEXEXTRACT(M165, ""d/(.+)/""))"),"")</f>
        <v/>
      </c>
      <c r="M165" s="21" t="s">
        <v>641</v>
      </c>
      <c r="N165" s="4" t="s">
        <v>642</v>
      </c>
    </row>
    <row r="166" ht="90.0" customHeight="1">
      <c r="A166" s="8">
        <v>165.0</v>
      </c>
      <c r="B166" s="9" t="s">
        <v>668</v>
      </c>
      <c r="C166" s="10" t="s">
        <v>669</v>
      </c>
      <c r="D166" s="11" t="str">
        <f>IFERROR(__xludf.DUMMYFUNCTION("IMAGE(""https://drive.google.com/uc?export=view&amp;id="" &amp; REGEXEXTRACT(C166, ""d/(.+)/""))"),"")</f>
        <v/>
      </c>
      <c r="E166" s="23" t="s">
        <v>588</v>
      </c>
      <c r="F166" s="13" t="s">
        <v>670</v>
      </c>
      <c r="G166" s="14" t="s">
        <v>671</v>
      </c>
      <c r="H166" s="14" t="s">
        <v>103</v>
      </c>
      <c r="I166" s="8" t="s">
        <v>672</v>
      </c>
      <c r="J166" s="9" t="s">
        <v>673</v>
      </c>
      <c r="K166" s="4" t="str">
        <f>"Nazwa  d x D/D1 x H/H1  (Materiał)" &amp; CHAR(10) &amp; F166 &amp; "  45,00 x 50,00/60,00 x 12,00/10,00  (PTFE)"</f>
        <v>Nazwa  d x D/D1 x H/H1  (Materiał)
RT19  45,00 x 50,00/60,00 x 12,00/10,00  (PTFE)</v>
      </c>
      <c r="L166" s="11" t="str">
        <f>IFERROR(__xludf.DUMMYFUNCTION("IMAGE(""https://drive.google.com/uc?export=view&amp;id="" &amp; REGEXEXTRACT(M166, ""d/(.+)/""))"),"")</f>
        <v/>
      </c>
      <c r="M166" s="24" t="s">
        <v>674</v>
      </c>
      <c r="N166" s="4" t="s">
        <v>668</v>
      </c>
    </row>
    <row r="167" ht="90.0" customHeight="1">
      <c r="A167" s="8">
        <v>166.0</v>
      </c>
      <c r="B167" s="9" t="s">
        <v>675</v>
      </c>
      <c r="C167" s="17" t="s">
        <v>676</v>
      </c>
      <c r="D167" s="11" t="str">
        <f>IFERROR(__xludf.DUMMYFUNCTION("IMAGE(""https://drive.google.com/uc?export=view&amp;id="" &amp; REGEXEXTRACT(C167, ""d/(.+)/""))"),"")</f>
        <v/>
      </c>
      <c r="E167" s="23" t="s">
        <v>588</v>
      </c>
      <c r="F167" s="13" t="s">
        <v>677</v>
      </c>
      <c r="G167" s="14" t="s">
        <v>678</v>
      </c>
      <c r="H167" s="14" t="s">
        <v>103</v>
      </c>
      <c r="I167" s="8" t="s">
        <v>679</v>
      </c>
      <c r="J167" s="9" t="s">
        <v>647</v>
      </c>
      <c r="K167" s="4" t="str">
        <f>"Nazwa  D x d x H  (Materiał)" &amp; CHAR(10) &amp; F167 &amp; "  40,00 x 35,00 x 5,00  (PTFE)"</f>
        <v>Nazwa  D x d x H  (Materiał)
RT35_P  40,00 x 35,00 x 5,00  (PTFE)</v>
      </c>
      <c r="L167" s="11" t="str">
        <f>IFERROR(__xludf.DUMMYFUNCTION("IMAGE(""https://drive.google.com/uc?export=view&amp;id="" &amp; REGEXEXTRACT(M167, ""d/(.+)/""))"),"")</f>
        <v/>
      </c>
      <c r="M167" s="24" t="s">
        <v>680</v>
      </c>
      <c r="N167" s="4" t="s">
        <v>675</v>
      </c>
    </row>
    <row r="168" ht="90.0" customHeight="1">
      <c r="A168" s="8">
        <v>167.0</v>
      </c>
      <c r="B168" s="9" t="s">
        <v>681</v>
      </c>
      <c r="C168" s="10" t="s">
        <v>682</v>
      </c>
      <c r="D168" s="11" t="str">
        <f>IFERROR(__xludf.DUMMYFUNCTION("IMAGE(""https://drive.google.com/uc?export=view&amp;id="" &amp; REGEXEXTRACT(C168, ""d/(.+)/""))"),"")</f>
        <v/>
      </c>
      <c r="E168" s="25" t="s">
        <v>683</v>
      </c>
      <c r="F168" s="13" t="s">
        <v>684</v>
      </c>
      <c r="G168" s="14" t="s">
        <v>685</v>
      </c>
      <c r="H168" s="14" t="s">
        <v>305</v>
      </c>
      <c r="I168" s="8" t="s">
        <v>20</v>
      </c>
      <c r="J168" s="9" t="s">
        <v>686</v>
      </c>
      <c r="K168" s="4" t="str">
        <f t="shared" ref="K168:K171" si="38">"Nazwa  d x D x H  (Materiał)" &amp; CHAR(10) &amp; F168 &amp; "  60,00 x 65,00 x 5,00  (POM)"</f>
        <v>Nazwa  d x D x H  (Materiał)
G01  60,00 x 65,00 x 5,00  (POM)</v>
      </c>
      <c r="L168" s="11" t="str">
        <f>IFERROR(__xludf.DUMMYFUNCTION("IMAGE(""https://drive.google.com/uc?export=view&amp;id="" &amp; REGEXEXTRACT(M168, ""d/(.+)/""))"),"")</f>
        <v/>
      </c>
      <c r="M168" s="21" t="s">
        <v>687</v>
      </c>
      <c r="N168" s="4" t="s">
        <v>681</v>
      </c>
    </row>
    <row r="169" ht="90.0" customHeight="1">
      <c r="A169" s="8">
        <v>168.0</v>
      </c>
      <c r="B169" s="9" t="s">
        <v>688</v>
      </c>
      <c r="C169" s="10" t="s">
        <v>689</v>
      </c>
      <c r="D169" s="11" t="str">
        <f>IFERROR(__xludf.DUMMYFUNCTION("IMAGE(""https://drive.google.com/uc?export=view&amp;id="" &amp; REGEXEXTRACT(C169, ""d/(.+)/""))"),"")</f>
        <v/>
      </c>
      <c r="E169" s="25" t="s">
        <v>683</v>
      </c>
      <c r="F169" s="13" t="s">
        <v>690</v>
      </c>
      <c r="G169" s="14" t="s">
        <v>685</v>
      </c>
      <c r="H169" s="14" t="s">
        <v>305</v>
      </c>
      <c r="I169" s="8" t="s">
        <v>20</v>
      </c>
      <c r="J169" s="9" t="s">
        <v>686</v>
      </c>
      <c r="K169" s="4" t="str">
        <f t="shared" si="38"/>
        <v>Nazwa  d x D x H  (Materiał)
G01_P  60,00 x 65,00 x 5,00  (POM)</v>
      </c>
      <c r="L169" s="11" t="str">
        <f>IFERROR(__xludf.DUMMYFUNCTION("IMAGE(""https://drive.google.com/uc?export=view&amp;id="" &amp; REGEXEXTRACT(M169, ""d/(.+)/""))"),"")</f>
        <v/>
      </c>
      <c r="M169" s="21" t="s">
        <v>687</v>
      </c>
      <c r="N169" s="4" t="s">
        <v>681</v>
      </c>
    </row>
    <row r="170" ht="90.0" customHeight="1">
      <c r="A170" s="8">
        <v>169.0</v>
      </c>
      <c r="B170" s="9" t="s">
        <v>691</v>
      </c>
      <c r="C170" s="10" t="s">
        <v>692</v>
      </c>
      <c r="D170" s="11" t="str">
        <f>IFERROR(__xludf.DUMMYFUNCTION("IMAGE(""https://drive.google.com/uc?export=view&amp;id="" &amp; REGEXEXTRACT(C170, ""d/(.+)/""))"),"")</f>
        <v/>
      </c>
      <c r="E170" s="25" t="s">
        <v>683</v>
      </c>
      <c r="F170" s="13" t="s">
        <v>693</v>
      </c>
      <c r="G170" s="14" t="s">
        <v>685</v>
      </c>
      <c r="H170" s="14" t="s">
        <v>305</v>
      </c>
      <c r="I170" s="8" t="s">
        <v>20</v>
      </c>
      <c r="J170" s="9" t="s">
        <v>686</v>
      </c>
      <c r="K170" s="4" t="str">
        <f t="shared" si="38"/>
        <v>Nazwa  d x D x H  (Materiał)
G01_R  60,00 x 65,00 x 5,00  (POM)</v>
      </c>
      <c r="L170" s="11" t="str">
        <f>IFERROR(__xludf.DUMMYFUNCTION("IMAGE(""https://drive.google.com/uc?export=view&amp;id="" &amp; REGEXEXTRACT(M170, ""d/(.+)/""))"),"")</f>
        <v/>
      </c>
      <c r="M170" s="21" t="s">
        <v>687</v>
      </c>
      <c r="N170" s="4" t="s">
        <v>681</v>
      </c>
    </row>
    <row r="171" ht="90.0" customHeight="1">
      <c r="A171" s="8">
        <v>170.0</v>
      </c>
      <c r="B171" s="9" t="s">
        <v>694</v>
      </c>
      <c r="C171" s="10" t="s">
        <v>695</v>
      </c>
      <c r="D171" s="11" t="str">
        <f>IFERROR(__xludf.DUMMYFUNCTION("IMAGE(""https://drive.google.com/uc?export=view&amp;id="" &amp; REGEXEXTRACT(C171, ""d/(.+)/""))"),"")</f>
        <v/>
      </c>
      <c r="E171" s="25" t="s">
        <v>683</v>
      </c>
      <c r="F171" s="13" t="s">
        <v>696</v>
      </c>
      <c r="G171" s="14" t="s">
        <v>685</v>
      </c>
      <c r="H171" s="14" t="s">
        <v>305</v>
      </c>
      <c r="I171" s="8" t="s">
        <v>20</v>
      </c>
      <c r="J171" s="9" t="s">
        <v>686</v>
      </c>
      <c r="K171" s="4" t="str">
        <f t="shared" si="38"/>
        <v>Nazwa  d x D x H  (Materiał)
G02  60,00 x 65,00 x 5,00  (POM)</v>
      </c>
      <c r="L171" s="11" t="str">
        <f>IFERROR(__xludf.DUMMYFUNCTION("IMAGE(""https://drive.google.com/uc?export=view&amp;id="" &amp; REGEXEXTRACT(M171, ""d/(.+)/""))"),"")</f>
        <v/>
      </c>
      <c r="M171" s="21" t="s">
        <v>697</v>
      </c>
      <c r="N171" s="4" t="s">
        <v>694</v>
      </c>
    </row>
    <row r="172" ht="90.0" customHeight="1">
      <c r="A172" s="8">
        <v>171.0</v>
      </c>
      <c r="B172" s="9" t="s">
        <v>698</v>
      </c>
      <c r="C172" s="10" t="s">
        <v>699</v>
      </c>
      <c r="D172" s="11" t="str">
        <f>IFERROR(__xludf.DUMMYFUNCTION("IMAGE(""https://drive.google.com/uc?export=view&amp;id="" &amp; REGEXEXTRACT(C172, ""d/(.+)/""))"),"")</f>
        <v/>
      </c>
      <c r="E172" s="25" t="s">
        <v>683</v>
      </c>
      <c r="F172" s="13" t="s">
        <v>700</v>
      </c>
      <c r="G172" s="14" t="s">
        <v>685</v>
      </c>
      <c r="H172" s="14" t="s">
        <v>305</v>
      </c>
      <c r="I172" s="8" t="s">
        <v>20</v>
      </c>
      <c r="J172" s="9" t="s">
        <v>701</v>
      </c>
      <c r="K172" s="4" t="str">
        <f>"Nazwa  d x D x H/L  (Materiał)" &amp; CHAR(10) &amp; F172 &amp; "  60,00 x 65,00 x 5,00/3,00  (POM)"</f>
        <v>Nazwa  d x D x H/L  (Materiał)
G03  60,00 x 65,00 x 5,00/3,00  (POM)</v>
      </c>
      <c r="L172" s="11" t="str">
        <f>IFERROR(__xludf.DUMMYFUNCTION("IMAGE(""https://drive.google.com/uc?export=view&amp;id="" &amp; REGEXEXTRACT(M172, ""d/(.+)/""))"),"")</f>
        <v/>
      </c>
      <c r="M172" s="21" t="s">
        <v>702</v>
      </c>
      <c r="N172" s="4" t="s">
        <v>698</v>
      </c>
    </row>
    <row r="173" ht="90.0" customHeight="1">
      <c r="A173" s="8">
        <v>172.0</v>
      </c>
      <c r="B173" s="9" t="s">
        <v>703</v>
      </c>
      <c r="C173" s="10" t="s">
        <v>704</v>
      </c>
      <c r="D173" s="11" t="str">
        <f>IFERROR(__xludf.DUMMYFUNCTION("IMAGE(""https://drive.google.com/uc?export=view&amp;id="" &amp; REGEXEXTRACT(C173, ""d/(.+)/""))"),"")</f>
        <v/>
      </c>
      <c r="E173" s="25" t="s">
        <v>683</v>
      </c>
      <c r="F173" s="13" t="s">
        <v>705</v>
      </c>
      <c r="G173" s="14" t="s">
        <v>685</v>
      </c>
      <c r="H173" s="14" t="s">
        <v>305</v>
      </c>
      <c r="I173" s="8" t="s">
        <v>20</v>
      </c>
      <c r="J173" s="9" t="s">
        <v>701</v>
      </c>
      <c r="K173" s="4" t="str">
        <f>"Nazwa  D x d x H/L  (Materiał)" &amp; CHAR(10) &amp; F173 &amp; "  60,00 x 65,00 x 5,00/3,00  (POM)"</f>
        <v>Nazwa  D x d x H/L  (Materiał)
G04  60,00 x 65,00 x 5,00/3,00  (POM)</v>
      </c>
      <c r="L173" s="11" t="str">
        <f>IFERROR(__xludf.DUMMYFUNCTION("IMAGE(""https://drive.google.com/uc?export=view&amp;id="" &amp; REGEXEXTRACT(M173, ""d/(.+)/""))"),"")</f>
        <v/>
      </c>
      <c r="M173" s="21" t="s">
        <v>706</v>
      </c>
      <c r="N173" s="4" t="s">
        <v>703</v>
      </c>
    </row>
    <row r="174" ht="90.0" customHeight="1">
      <c r="A174" s="8">
        <v>173.0</v>
      </c>
      <c r="B174" s="9" t="s">
        <v>707</v>
      </c>
      <c r="C174" s="10" t="s">
        <v>708</v>
      </c>
      <c r="D174" s="11" t="str">
        <f>IFERROR(__xludf.DUMMYFUNCTION("IMAGE(""https://drive.google.com/uc?export=view&amp;id="" &amp; REGEXEXTRACT(C174, ""d/(.+)/""))"),"")</f>
        <v/>
      </c>
      <c r="E174" s="25" t="s">
        <v>683</v>
      </c>
      <c r="F174" s="13" t="s">
        <v>709</v>
      </c>
      <c r="G174" s="14" t="s">
        <v>685</v>
      </c>
      <c r="H174" s="14" t="s">
        <v>305</v>
      </c>
      <c r="I174" s="8" t="s">
        <v>20</v>
      </c>
      <c r="J174" s="9" t="s">
        <v>710</v>
      </c>
      <c r="K174" s="4" t="str">
        <f>"Nazwa  D x d/Rd x H/Lr/Lh  (Materiał)" &amp; CHAR(10) &amp; F174 &amp; "  80,00 x 70,00/75,00 x 6,00/2,00/2,00  (POM)"</f>
        <v>Nazwa  D x d/Rd x H/Lr/Lh  (Materiał)
G05  80,00 x 70,00/75,00 x 6,00/2,00/2,00  (POM)</v>
      </c>
      <c r="L174" s="11" t="str">
        <f>IFERROR(__xludf.DUMMYFUNCTION("IMAGE(""https://drive.google.com/uc?export=view&amp;id="" &amp; REGEXEXTRACT(M174, ""d/(.+)/""))"),"")</f>
        <v/>
      </c>
      <c r="M174" s="21" t="s">
        <v>711</v>
      </c>
      <c r="N174" s="4" t="s">
        <v>707</v>
      </c>
    </row>
    <row r="175" ht="90.0" customHeight="1">
      <c r="A175" s="8">
        <v>174.0</v>
      </c>
      <c r="B175" s="9" t="s">
        <v>712</v>
      </c>
      <c r="C175" s="10" t="s">
        <v>713</v>
      </c>
      <c r="D175" s="11" t="str">
        <f>IFERROR(__xludf.DUMMYFUNCTION("IMAGE(""https://drive.google.com/uc?export=view&amp;id="" &amp; REGEXEXTRACT(C175, ""d/(.+)/""))"),"")</f>
        <v/>
      </c>
      <c r="E175" s="25" t="s">
        <v>683</v>
      </c>
      <c r="F175" s="13" t="s">
        <v>714</v>
      </c>
      <c r="G175" s="14" t="s">
        <v>685</v>
      </c>
      <c r="H175" s="14" t="s">
        <v>305</v>
      </c>
      <c r="I175" s="8" t="s">
        <v>20</v>
      </c>
      <c r="J175" s="9" t="s">
        <v>715</v>
      </c>
      <c r="K175" s="4" t="str">
        <f>"Nazwa  d/Rd x D x H/Lr/Lh  (Materiał)" &amp; CHAR(10) &amp; F175 &amp; "  50,00/54,60 x 60,00 x 6,00/2,00/2,00  (POM)"</f>
        <v>Nazwa  d/Rd x D x H/Lr/Lh  (Materiał)
G06  50,00/54,60 x 60,00 x 6,00/2,00/2,00  (POM)</v>
      </c>
      <c r="L175" s="11" t="str">
        <f>IFERROR(__xludf.DUMMYFUNCTION("IMAGE(""https://drive.google.com/uc?export=view&amp;id="" &amp; REGEXEXTRACT(M175, ""d/(.+)/""))"),"")</f>
        <v/>
      </c>
      <c r="M175" s="21" t="s">
        <v>716</v>
      </c>
      <c r="N175" s="4" t="s">
        <v>712</v>
      </c>
    </row>
    <row r="176" ht="90.0" customHeight="1">
      <c r="A176" s="8">
        <v>175.0</v>
      </c>
      <c r="B176" s="9" t="s">
        <v>717</v>
      </c>
      <c r="C176" s="10" t="s">
        <v>718</v>
      </c>
      <c r="D176" s="11" t="str">
        <f>IFERROR(__xludf.DUMMYFUNCTION("IMAGE(""https://drive.google.com/uc?export=view&amp;id="" &amp; REGEXEXTRACT(C176, ""d/(.+)/""))"),"")</f>
        <v/>
      </c>
      <c r="E176" s="25" t="s">
        <v>683</v>
      </c>
      <c r="F176" s="13" t="s">
        <v>719</v>
      </c>
      <c r="G176" s="14" t="s">
        <v>685</v>
      </c>
      <c r="H176" s="14" t="s">
        <v>305</v>
      </c>
      <c r="I176" s="8" t="s">
        <v>20</v>
      </c>
      <c r="J176" s="9" t="s">
        <v>720</v>
      </c>
      <c r="K176" s="4" t="str">
        <f>"Nazwa  D x d/Rd x H/Lr/Lh  (Materiał)" &amp; CHAR(10) &amp; F176 &amp; "  80,00 x 70,00/75,00 x 6,00/2,00/2,00  (POM)"</f>
        <v>Nazwa  D x d/Rd x H/Lr/Lh  (Materiał)
G07  80,00 x 70,00/75,00 x 6,00/2,00/2,00  (POM)</v>
      </c>
      <c r="L176" s="11" t="str">
        <f>IFERROR(__xludf.DUMMYFUNCTION("IMAGE(""https://drive.google.com/uc?export=view&amp;id="" &amp; REGEXEXTRACT(M176, ""d/(.+)/""))"),"")</f>
        <v/>
      </c>
      <c r="M176" s="21" t="s">
        <v>721</v>
      </c>
      <c r="N176" s="4" t="s">
        <v>717</v>
      </c>
    </row>
    <row r="177" ht="90.0" customHeight="1">
      <c r="A177" s="8">
        <v>176.0</v>
      </c>
      <c r="B177" s="9" t="s">
        <v>722</v>
      </c>
      <c r="C177" s="11" t="s">
        <v>723</v>
      </c>
      <c r="D177" s="11" t="str">
        <f>IFERROR(__xludf.DUMMYFUNCTION("IMAGE(""https://drive.google.com/uc?export=view&amp;id="" &amp; REGEXEXTRACT(C177, ""d/(.+)/""))"),"")</f>
        <v/>
      </c>
      <c r="E177" s="25" t="s">
        <v>683</v>
      </c>
      <c r="F177" s="13" t="s">
        <v>724</v>
      </c>
      <c r="G177" s="14" t="s">
        <v>685</v>
      </c>
      <c r="H177" s="14" t="s">
        <v>305</v>
      </c>
      <c r="I177" s="8" t="s">
        <v>20</v>
      </c>
      <c r="J177" s="9" t="s">
        <v>725</v>
      </c>
      <c r="K177" s="4" t="str">
        <f>"Nazwa  d/Rd x D x H/Lr/Lh  (Materiał)" &amp; CHAR(10) &amp; F177 &amp; "  50,00/54,60 x 60,00 x 6,00/2,00/2,00  (POM)"</f>
        <v>Nazwa  d/Rd x D x H/Lr/Lh  (Materiał)
G08  50,00/54,60 x 60,00 x 6,00/2,00/2,00  (POM)</v>
      </c>
      <c r="L177" s="11" t="str">
        <f>IFERROR(__xludf.DUMMYFUNCTION("IMAGE(""https://drive.google.com/uc?export=view&amp;id="" &amp; REGEXEXTRACT(M177, ""d/(.+)/""))"),"")</f>
        <v/>
      </c>
      <c r="M177" s="21" t="s">
        <v>726</v>
      </c>
      <c r="N177" s="4" t="s">
        <v>722</v>
      </c>
    </row>
    <row r="178" ht="90.0" customHeight="1">
      <c r="A178" s="8">
        <v>177.0</v>
      </c>
      <c r="B178" s="9" t="s">
        <v>727</v>
      </c>
      <c r="C178" s="10" t="s">
        <v>728</v>
      </c>
      <c r="D178" s="11" t="str">
        <f>IFERROR(__xludf.DUMMYFUNCTION("IMAGE(""https://drive.google.com/uc?export=view&amp;id="" &amp; REGEXEXTRACT(C178, ""d/(.+)/""))"),"")</f>
        <v/>
      </c>
      <c r="E178" s="26" t="s">
        <v>729</v>
      </c>
      <c r="F178" s="13" t="s">
        <v>730</v>
      </c>
      <c r="G178" s="14" t="s">
        <v>731</v>
      </c>
      <c r="H178" s="14" t="s">
        <v>305</v>
      </c>
      <c r="I178" s="8" t="s">
        <v>20</v>
      </c>
      <c r="J178" s="9" t="s">
        <v>732</v>
      </c>
      <c r="K178" s="4" t="str">
        <f>"Nazwa  d x D x H  (Materiał)" &amp; CHAR(10) &amp; F178 &amp; "  50,00 x 55,00 x 3,00  (POM)"</f>
        <v>Nazwa  d x D x H  (Materiał)
B08_DISC  50,00 x 55,00 x 3,00  (POM)</v>
      </c>
      <c r="L178" s="11" t="str">
        <f>IFERROR(__xludf.DUMMYFUNCTION("IMAGE(""https://drive.google.com/uc?export=view&amp;id="" &amp; REGEXEXTRACT(M178, ""d/(.+)/""))"),"")</f>
        <v/>
      </c>
      <c r="M178" s="21" t="s">
        <v>733</v>
      </c>
      <c r="N178" s="4" t="s">
        <v>734</v>
      </c>
    </row>
    <row r="179" ht="90.0" customHeight="1">
      <c r="A179" s="8">
        <v>178.0</v>
      </c>
      <c r="B179" s="9" t="s">
        <v>734</v>
      </c>
      <c r="C179" s="10" t="s">
        <v>735</v>
      </c>
      <c r="D179" s="11" t="str">
        <f>IFERROR(__xludf.DUMMYFUNCTION("IMAGE(""https://drive.google.com/uc?export=view&amp;id="" &amp; REGEXEXTRACT(C179, ""d/(.+)/""))"),"")</f>
        <v/>
      </c>
      <c r="E179" s="26" t="s">
        <v>729</v>
      </c>
      <c r="F179" s="13" t="s">
        <v>736</v>
      </c>
      <c r="G179" s="14" t="s">
        <v>737</v>
      </c>
      <c r="H179" s="14" t="s">
        <v>305</v>
      </c>
      <c r="I179" s="8" t="s">
        <v>20</v>
      </c>
      <c r="J179" s="9" t="s">
        <v>738</v>
      </c>
      <c r="K179" s="4" t="str">
        <f t="shared" ref="K179:K180" si="39">"Nazwa  D x d x H  (Materiał)" &amp; CHAR(10) &amp; F179 &amp; "  50,00 x 40,00 x 4,00  (POM)"</f>
        <v>Nazwa  D x d x H  (Materiał)
B08  50,00 x 40,00 x 4,00  (POM)</v>
      </c>
      <c r="L179" s="11" t="str">
        <f>IFERROR(__xludf.DUMMYFUNCTION("IMAGE(""https://drive.google.com/uc?export=view&amp;id="" &amp; REGEXEXTRACT(M179, ""d/(.+)/""))"),"")</f>
        <v/>
      </c>
      <c r="M179" s="21" t="s">
        <v>733</v>
      </c>
      <c r="N179" s="4" t="s">
        <v>734</v>
      </c>
    </row>
    <row r="180" ht="90.0" customHeight="1">
      <c r="A180" s="8">
        <v>179.0</v>
      </c>
      <c r="B180" s="9" t="s">
        <v>739</v>
      </c>
      <c r="C180" s="10" t="s">
        <v>740</v>
      </c>
      <c r="D180" s="11" t="str">
        <f>IFERROR(__xludf.DUMMYFUNCTION("IMAGE(""https://drive.google.com/uc?export=view&amp;id="" &amp; REGEXEXTRACT(C180, ""d/(.+)/""))"),"")</f>
        <v/>
      </c>
      <c r="E180" s="26" t="s">
        <v>729</v>
      </c>
      <c r="F180" s="13" t="s">
        <v>741</v>
      </c>
      <c r="G180" s="14" t="s">
        <v>742</v>
      </c>
      <c r="H180" s="14" t="s">
        <v>305</v>
      </c>
      <c r="I180" s="8" t="s">
        <v>20</v>
      </c>
      <c r="J180" s="9" t="s">
        <v>738</v>
      </c>
      <c r="K180" s="4" t="str">
        <f t="shared" si="39"/>
        <v>Nazwa  D x d x H  (Materiał)
B09  50,00 x 40,00 x 4,00  (POM)</v>
      </c>
      <c r="L180" s="11" t="str">
        <f>IFERROR(__xludf.DUMMYFUNCTION("IMAGE(""https://drive.google.com/uc?export=view&amp;id="" &amp; REGEXEXTRACT(M180, ""d/(.+)/""))"),"")</f>
        <v/>
      </c>
      <c r="M180" s="21" t="s">
        <v>743</v>
      </c>
      <c r="N180" s="4" t="s">
        <v>739</v>
      </c>
    </row>
    <row r="181" ht="90.0" customHeight="1">
      <c r="A181" s="8">
        <v>180.0</v>
      </c>
      <c r="B181" s="9" t="s">
        <v>744</v>
      </c>
      <c r="C181" s="10" t="s">
        <v>745</v>
      </c>
      <c r="D181" s="11" t="str">
        <f>IFERROR(__xludf.DUMMYFUNCTION("IMAGE(""https://drive.google.com/uc?export=view&amp;id="" &amp; REGEXEXTRACT(C181, ""d/(.+)/""))"),"")</f>
        <v/>
      </c>
      <c r="E181" s="26" t="s">
        <v>729</v>
      </c>
      <c r="F181" s="13" t="s">
        <v>746</v>
      </c>
      <c r="G181" s="14" t="s">
        <v>747</v>
      </c>
      <c r="H181" s="14" t="s">
        <v>305</v>
      </c>
      <c r="I181" s="8" t="s">
        <v>20</v>
      </c>
      <c r="J181" s="9" t="s">
        <v>748</v>
      </c>
      <c r="K181" s="4" t="str">
        <f>"Nazwa  D x d x H  (Materiał)" &amp; CHAR(10) &amp; F181 &amp; "  50,00 x 40,00 x 10,00 x 3,00 x 6,00 (POM)"</f>
        <v>Nazwa  D x d x H  (Materiał)
B10  50,00 x 40,00 x 10,00 x 3,00 x 6,00 (POM)</v>
      </c>
      <c r="L181" s="11" t="str">
        <f>IFERROR(__xludf.DUMMYFUNCTION("IMAGE(""https://drive.google.com/uc?export=view&amp;id="" &amp; REGEXEXTRACT(M181, ""d/(.+)/""))"),"")</f>
        <v/>
      </c>
      <c r="M181" s="21" t="s">
        <v>749</v>
      </c>
      <c r="N181" s="4" t="s">
        <v>744</v>
      </c>
    </row>
    <row r="182" ht="90.0" customHeight="1">
      <c r="A182" s="8">
        <v>181.0</v>
      </c>
      <c r="B182" s="9" t="s">
        <v>750</v>
      </c>
      <c r="C182" s="10" t="s">
        <v>751</v>
      </c>
      <c r="D182" s="11" t="str">
        <f>IFERROR(__xludf.DUMMYFUNCTION("IMAGE(""https://drive.google.com/uc?export=view&amp;id="" &amp; REGEXEXTRACT(C182, ""d/(.+)/""))"),"")</f>
        <v/>
      </c>
      <c r="E182" s="26" t="s">
        <v>729</v>
      </c>
      <c r="F182" s="13" t="s">
        <v>752</v>
      </c>
      <c r="G182" s="14" t="s">
        <v>753</v>
      </c>
      <c r="H182" s="14" t="s">
        <v>305</v>
      </c>
      <c r="I182" s="8" t="s">
        <v>20</v>
      </c>
      <c r="J182" s="9" t="s">
        <v>748</v>
      </c>
      <c r="K182" s="4" t="str">
        <f>"Nazwa  D x d x H  (Materiał)" &amp; CHAR(10) &amp; F182 &amp; "  50,00 x 40,00 x 10,00 x 3,00 x 2,00 (POM)"</f>
        <v>Nazwa  D x d x H  (Materiał)
B11  50,00 x 40,00 x 10,00 x 3,00 x 2,00 (POM)</v>
      </c>
      <c r="L182" s="11" t="str">
        <f>IFERROR(__xludf.DUMMYFUNCTION("IMAGE(""https://drive.google.com/uc?export=view&amp;id="" &amp; REGEXEXTRACT(M182, ""d/(.+)/""))"),"")</f>
        <v/>
      </c>
      <c r="M182" s="21" t="s">
        <v>754</v>
      </c>
      <c r="N182" s="4" t="s">
        <v>750</v>
      </c>
    </row>
    <row r="183" ht="90.0" customHeight="1">
      <c r="A183" s="8">
        <v>182.0</v>
      </c>
      <c r="B183" s="9" t="s">
        <v>755</v>
      </c>
      <c r="C183" s="10" t="s">
        <v>756</v>
      </c>
      <c r="D183" s="11" t="str">
        <f>IFERROR(__xludf.DUMMYFUNCTION("IMAGE(""https://drive.google.com/uc?export=view&amp;id="" &amp; REGEXEXTRACT(C183, ""d/(.+)/""))"),"")</f>
        <v/>
      </c>
      <c r="E183" s="26" t="s">
        <v>729</v>
      </c>
      <c r="F183" s="13" t="s">
        <v>757</v>
      </c>
      <c r="G183" s="14" t="s">
        <v>758</v>
      </c>
      <c r="H183" s="14" t="s">
        <v>305</v>
      </c>
      <c r="I183" s="8" t="s">
        <v>20</v>
      </c>
      <c r="J183" s="9" t="s">
        <v>738</v>
      </c>
      <c r="K183" s="4" t="str">
        <f t="shared" ref="K183:K184" si="40">"Nazwa  D x d x H  (Materiał)" &amp; CHAR(10) &amp; F183 &amp; "  30,00 x 20,00 x 5,00 (POM)"</f>
        <v>Nazwa  D x d x H  (Materiał)
B12  30,00 x 20,00 x 5,00 (POM)</v>
      </c>
      <c r="L183" s="11" t="str">
        <f>IFERROR(__xludf.DUMMYFUNCTION("IMAGE(""https://drive.google.com/uc?export=view&amp;id="" &amp; REGEXEXTRACT(M183, ""d/(.+)/""))"),"")</f>
        <v/>
      </c>
      <c r="M183" s="21" t="s">
        <v>759</v>
      </c>
      <c r="N183" s="4" t="s">
        <v>755</v>
      </c>
    </row>
    <row r="184" ht="90.0" customHeight="1">
      <c r="A184" s="8">
        <v>183.0</v>
      </c>
      <c r="B184" s="9" t="s">
        <v>760</v>
      </c>
      <c r="C184" s="17" t="s">
        <v>761</v>
      </c>
      <c r="D184" s="11" t="str">
        <f>IFERROR(__xludf.DUMMYFUNCTION("IMAGE(""https://drive.google.com/uc?export=view&amp;id="" &amp; REGEXEXTRACT(C184, ""d/(.+)/""))"),"")</f>
        <v/>
      </c>
      <c r="E184" s="26" t="s">
        <v>729</v>
      </c>
      <c r="F184" s="13" t="s">
        <v>762</v>
      </c>
      <c r="G184" s="14" t="s">
        <v>763</v>
      </c>
      <c r="H184" s="14" t="s">
        <v>305</v>
      </c>
      <c r="I184" s="8" t="s">
        <v>20</v>
      </c>
      <c r="J184" s="9" t="s">
        <v>738</v>
      </c>
      <c r="K184" s="4" t="str">
        <f t="shared" si="40"/>
        <v>Nazwa  D x d x H  (Materiał)
B13  30,00 x 20,00 x 5,00 (POM)</v>
      </c>
      <c r="L184" s="11" t="str">
        <f>IFERROR(__xludf.DUMMYFUNCTION("IMAGE(""https://drive.google.com/uc?export=view&amp;id="" &amp; REGEXEXTRACT(M184, ""d/(.+)/""))"),"")</f>
        <v/>
      </c>
      <c r="M184" s="21" t="s">
        <v>764</v>
      </c>
      <c r="N184" s="4" t="s">
        <v>760</v>
      </c>
    </row>
    <row r="185" ht="90.0" customHeight="1">
      <c r="A185" s="8"/>
      <c r="B185" s="9"/>
      <c r="E185" s="27"/>
      <c r="F185" s="4"/>
      <c r="G185" s="14"/>
      <c r="H185" s="14"/>
      <c r="I185" s="8"/>
      <c r="K185" s="28"/>
      <c r="M185" s="29"/>
      <c r="N185" s="28"/>
    </row>
    <row r="186" ht="90.0" customHeight="1">
      <c r="A186" s="8"/>
      <c r="B186" s="9"/>
      <c r="E186" s="30"/>
      <c r="F186" s="4"/>
      <c r="G186" s="14"/>
      <c r="H186" s="31"/>
      <c r="I186" s="14"/>
      <c r="K186" s="28"/>
      <c r="M186" s="29"/>
      <c r="N186" s="28"/>
    </row>
    <row r="187" ht="90.0" customHeight="1">
      <c r="A187" s="8"/>
      <c r="B187" s="9"/>
      <c r="E187" s="27"/>
      <c r="F187" s="13"/>
      <c r="G187" s="14"/>
      <c r="H187" s="14"/>
      <c r="I187" s="8"/>
      <c r="K187" s="32" t="s">
        <v>765</v>
      </c>
      <c r="M187" s="29"/>
      <c r="N187" s="28"/>
    </row>
  </sheetData>
  <dataValidations>
    <dataValidation type="custom" allowBlank="1" showDropDown="1" sqref="A2:A187">
      <formula1>AND(ISNUMBER(A2),(NOT(OR(NOT(ISERROR(DATEVALUE(A2))), AND(ISNUMBER(A2), LEFT(CELL("format", A2))="D")))))</formula1>
    </dataValidation>
    <dataValidation allowBlank="1" showDropDown="1" sqref="E2:E187"/>
  </dataValidations>
  <hyperlinks>
    <hyperlink r:id="rId1" ref="C2"/>
    <hyperlink r:id="rId2" ref="M2"/>
    <hyperlink r:id="rId3" ref="C3"/>
    <hyperlink r:id="rId4" ref="M3"/>
    <hyperlink r:id="rId5" ref="C4"/>
    <hyperlink r:id="rId6" ref="M4"/>
    <hyperlink r:id="rId7" ref="C5"/>
    <hyperlink r:id="rId8" ref="M5"/>
    <hyperlink r:id="rId9" ref="C6"/>
    <hyperlink r:id="rId10" ref="M6"/>
    <hyperlink r:id="rId11" ref="C7"/>
    <hyperlink r:id="rId12" ref="M7"/>
    <hyperlink r:id="rId13" ref="C8"/>
    <hyperlink r:id="rId14" ref="M8"/>
    <hyperlink r:id="rId15" ref="C9"/>
    <hyperlink r:id="rId16" ref="M9"/>
    <hyperlink r:id="rId17" ref="C10"/>
    <hyperlink r:id="rId18" ref="M10"/>
    <hyperlink r:id="rId19" ref="C11"/>
    <hyperlink r:id="rId20" ref="M11"/>
    <hyperlink r:id="rId21" ref="C12"/>
    <hyperlink r:id="rId22" ref="M12"/>
    <hyperlink r:id="rId23" ref="C13"/>
    <hyperlink r:id="rId24" ref="M13"/>
    <hyperlink r:id="rId25" ref="C14"/>
    <hyperlink r:id="rId26" ref="M14"/>
    <hyperlink r:id="rId27" ref="C15"/>
    <hyperlink r:id="rId28" ref="M15"/>
    <hyperlink r:id="rId29" ref="C16"/>
    <hyperlink r:id="rId30" ref="M16"/>
    <hyperlink r:id="rId31" ref="C17"/>
    <hyperlink r:id="rId32" ref="M17"/>
    <hyperlink r:id="rId33" ref="C18"/>
    <hyperlink r:id="rId34" ref="M18"/>
    <hyperlink r:id="rId35" ref="C19"/>
    <hyperlink r:id="rId36" ref="M19"/>
    <hyperlink r:id="rId37" ref="C20"/>
    <hyperlink r:id="rId38" ref="M20"/>
    <hyperlink r:id="rId39" ref="C21"/>
    <hyperlink r:id="rId40" ref="M21"/>
    <hyperlink r:id="rId41" ref="C22"/>
    <hyperlink r:id="rId42" ref="M22"/>
    <hyperlink r:id="rId43" ref="C23"/>
    <hyperlink r:id="rId44" ref="M23"/>
    <hyperlink r:id="rId45" ref="C24"/>
    <hyperlink r:id="rId46" ref="M24"/>
    <hyperlink r:id="rId47" ref="C25"/>
    <hyperlink r:id="rId48" ref="M25"/>
    <hyperlink r:id="rId49" ref="C26"/>
    <hyperlink r:id="rId50" ref="M26"/>
    <hyperlink r:id="rId51" ref="M27"/>
    <hyperlink r:id="rId52" ref="C28"/>
    <hyperlink r:id="rId53" ref="M28"/>
    <hyperlink r:id="rId54" ref="C29"/>
    <hyperlink r:id="rId55" ref="M29"/>
    <hyperlink r:id="rId56" ref="C30"/>
    <hyperlink r:id="rId57" ref="M30"/>
    <hyperlink r:id="rId58" ref="C31"/>
    <hyperlink r:id="rId59" ref="M31"/>
    <hyperlink r:id="rId60" ref="C32"/>
    <hyperlink r:id="rId61" ref="M32"/>
    <hyperlink r:id="rId62" ref="C33"/>
    <hyperlink r:id="rId63" ref="M33"/>
    <hyperlink r:id="rId64" ref="C34"/>
    <hyperlink r:id="rId65" ref="M34"/>
    <hyperlink r:id="rId66" ref="C35"/>
    <hyperlink r:id="rId67" ref="M35"/>
    <hyperlink r:id="rId68" ref="C36"/>
    <hyperlink r:id="rId69" ref="M36"/>
    <hyperlink r:id="rId70" ref="C37"/>
    <hyperlink r:id="rId71" ref="M37"/>
    <hyperlink r:id="rId72" ref="C38"/>
    <hyperlink r:id="rId73" ref="M38"/>
    <hyperlink r:id="rId74" ref="C39"/>
    <hyperlink r:id="rId75" ref="M39"/>
    <hyperlink r:id="rId76" ref="C40"/>
    <hyperlink r:id="rId77" ref="M40"/>
    <hyperlink r:id="rId78" ref="C41"/>
    <hyperlink r:id="rId79" ref="M41"/>
    <hyperlink r:id="rId80" ref="C42"/>
    <hyperlink r:id="rId81" ref="M42"/>
    <hyperlink r:id="rId82" ref="C43"/>
    <hyperlink r:id="rId83" ref="M43"/>
    <hyperlink r:id="rId84" ref="C44"/>
    <hyperlink r:id="rId85" ref="M44"/>
    <hyperlink r:id="rId86" ref="C45"/>
    <hyperlink r:id="rId87" ref="M45"/>
    <hyperlink r:id="rId88" ref="C46"/>
    <hyperlink r:id="rId89" ref="M46"/>
    <hyperlink r:id="rId90" ref="C47"/>
    <hyperlink r:id="rId91" ref="M47"/>
    <hyperlink r:id="rId92" ref="C48"/>
    <hyperlink r:id="rId93" ref="M48"/>
    <hyperlink r:id="rId94" ref="C49"/>
    <hyperlink r:id="rId95" ref="M49"/>
    <hyperlink r:id="rId96" ref="C50"/>
    <hyperlink r:id="rId97" ref="M50"/>
    <hyperlink r:id="rId98" ref="C51"/>
    <hyperlink r:id="rId99" ref="M51"/>
    <hyperlink r:id="rId100" ref="C52"/>
    <hyperlink r:id="rId101" ref="M52"/>
    <hyperlink r:id="rId102" ref="C53"/>
    <hyperlink r:id="rId103" ref="M53"/>
    <hyperlink r:id="rId104" ref="C54"/>
    <hyperlink r:id="rId105" ref="M54"/>
    <hyperlink r:id="rId106" ref="C55"/>
    <hyperlink r:id="rId107" ref="M55"/>
    <hyperlink r:id="rId108" ref="C56"/>
    <hyperlink r:id="rId109" ref="M56"/>
    <hyperlink r:id="rId110" ref="C57"/>
    <hyperlink r:id="rId111" ref="M57"/>
    <hyperlink r:id="rId112" ref="C58"/>
    <hyperlink r:id="rId113" ref="M58"/>
    <hyperlink r:id="rId114" ref="C59"/>
    <hyperlink r:id="rId115" ref="M59"/>
    <hyperlink r:id="rId116" ref="C60"/>
    <hyperlink r:id="rId117" ref="M60"/>
    <hyperlink r:id="rId118" ref="C61"/>
    <hyperlink r:id="rId119" ref="M61"/>
    <hyperlink r:id="rId120" ref="C62"/>
    <hyperlink r:id="rId121" ref="M62"/>
    <hyperlink r:id="rId122" ref="C63"/>
    <hyperlink r:id="rId123" ref="M63"/>
    <hyperlink r:id="rId124" ref="C64"/>
    <hyperlink r:id="rId125" ref="M64"/>
    <hyperlink r:id="rId126" ref="C65"/>
    <hyperlink r:id="rId127" ref="M65"/>
    <hyperlink r:id="rId128" ref="C66"/>
    <hyperlink r:id="rId129" ref="M66"/>
    <hyperlink r:id="rId130" ref="C67"/>
    <hyperlink r:id="rId131" ref="M67"/>
    <hyperlink r:id="rId132" ref="C68"/>
    <hyperlink r:id="rId133" ref="M68"/>
    <hyperlink r:id="rId134" ref="C69"/>
    <hyperlink r:id="rId135" ref="M69"/>
    <hyperlink r:id="rId136" ref="C70"/>
    <hyperlink r:id="rId137" ref="M70"/>
    <hyperlink r:id="rId138" ref="C71"/>
    <hyperlink r:id="rId139" ref="M71"/>
    <hyperlink r:id="rId140" ref="C72"/>
    <hyperlink r:id="rId141" ref="M72"/>
    <hyperlink r:id="rId142" ref="C73"/>
    <hyperlink r:id="rId143" ref="M73"/>
    <hyperlink r:id="rId144" ref="C74"/>
    <hyperlink r:id="rId145" ref="M74"/>
    <hyperlink r:id="rId146" ref="C75"/>
    <hyperlink r:id="rId147" ref="M75"/>
    <hyperlink r:id="rId148" ref="C76"/>
    <hyperlink r:id="rId149" ref="M76"/>
    <hyperlink r:id="rId150" ref="C77"/>
    <hyperlink r:id="rId151" ref="M77"/>
    <hyperlink r:id="rId152" ref="C78"/>
    <hyperlink r:id="rId153" ref="M78"/>
    <hyperlink r:id="rId154" ref="C79"/>
    <hyperlink r:id="rId155" ref="M79"/>
    <hyperlink r:id="rId156" ref="C80"/>
    <hyperlink r:id="rId157" ref="M80"/>
    <hyperlink r:id="rId158" ref="C81"/>
    <hyperlink r:id="rId159" ref="M81"/>
    <hyperlink r:id="rId160" ref="C82"/>
    <hyperlink r:id="rId161" ref="M82"/>
    <hyperlink r:id="rId162" ref="C83"/>
    <hyperlink r:id="rId163" ref="M83"/>
    <hyperlink r:id="rId164" ref="C84"/>
    <hyperlink r:id="rId165" ref="M84"/>
    <hyperlink r:id="rId166" ref="C85"/>
    <hyperlink r:id="rId167" ref="M85"/>
    <hyperlink r:id="rId168" ref="C86"/>
    <hyperlink r:id="rId169" ref="M86"/>
    <hyperlink r:id="rId170" ref="C87"/>
    <hyperlink r:id="rId171" ref="M87"/>
    <hyperlink r:id="rId172" ref="C88"/>
    <hyperlink r:id="rId173" ref="M88"/>
    <hyperlink r:id="rId174" ref="C89"/>
    <hyperlink r:id="rId175" ref="M89"/>
    <hyperlink r:id="rId176" ref="C90"/>
    <hyperlink r:id="rId177" ref="M90"/>
    <hyperlink r:id="rId178" ref="C91"/>
    <hyperlink r:id="rId179" ref="M91"/>
    <hyperlink r:id="rId180" ref="C92"/>
    <hyperlink r:id="rId181" ref="M92"/>
    <hyperlink r:id="rId182" ref="C93"/>
    <hyperlink r:id="rId183" ref="M93"/>
    <hyperlink r:id="rId184" ref="C94"/>
    <hyperlink r:id="rId185" ref="M94"/>
    <hyperlink r:id="rId186" ref="C95"/>
    <hyperlink r:id="rId187" ref="M95"/>
    <hyperlink r:id="rId188" ref="C96"/>
    <hyperlink r:id="rId189" ref="M96"/>
    <hyperlink r:id="rId190" ref="C97"/>
    <hyperlink r:id="rId191" ref="M97"/>
    <hyperlink r:id="rId192" ref="C98"/>
    <hyperlink r:id="rId193" ref="M98"/>
    <hyperlink r:id="rId194" ref="C99"/>
    <hyperlink r:id="rId195" ref="M99"/>
    <hyperlink r:id="rId196" ref="C100"/>
    <hyperlink r:id="rId197" ref="M100"/>
    <hyperlink r:id="rId198" ref="C101"/>
    <hyperlink r:id="rId199" ref="M101"/>
    <hyperlink r:id="rId200" ref="C102"/>
    <hyperlink r:id="rId201" ref="M102"/>
    <hyperlink r:id="rId202" ref="C103"/>
    <hyperlink r:id="rId203" ref="M103"/>
    <hyperlink r:id="rId204" ref="C104"/>
    <hyperlink r:id="rId205" ref="M104"/>
    <hyperlink r:id="rId206" ref="C105"/>
    <hyperlink r:id="rId207" ref="M105"/>
    <hyperlink r:id="rId208" ref="C106"/>
    <hyperlink r:id="rId209" ref="M106"/>
    <hyperlink r:id="rId210" ref="C107"/>
    <hyperlink r:id="rId211" ref="M107"/>
    <hyperlink r:id="rId212" ref="C108"/>
    <hyperlink r:id="rId213" ref="M108"/>
    <hyperlink r:id="rId214" ref="C109"/>
    <hyperlink r:id="rId215" ref="M109"/>
    <hyperlink r:id="rId216" ref="C110"/>
    <hyperlink r:id="rId217" ref="M110"/>
    <hyperlink r:id="rId218" ref="C111"/>
    <hyperlink r:id="rId219" ref="M111"/>
    <hyperlink r:id="rId220" ref="C112"/>
    <hyperlink r:id="rId221" ref="M112"/>
    <hyperlink r:id="rId222" ref="C113"/>
    <hyperlink r:id="rId223" ref="M113"/>
    <hyperlink r:id="rId224" ref="C114"/>
    <hyperlink r:id="rId225" ref="M114"/>
    <hyperlink r:id="rId226" ref="C115"/>
    <hyperlink r:id="rId227" ref="M115"/>
    <hyperlink r:id="rId228" ref="C116"/>
    <hyperlink r:id="rId229" ref="M116"/>
    <hyperlink r:id="rId230" ref="C117"/>
    <hyperlink r:id="rId231" ref="M117"/>
    <hyperlink r:id="rId232" ref="C118"/>
    <hyperlink r:id="rId233" ref="M118"/>
    <hyperlink r:id="rId234" ref="C119"/>
    <hyperlink r:id="rId235" ref="M119"/>
    <hyperlink r:id="rId236" ref="C120"/>
    <hyperlink r:id="rId237" ref="M120"/>
    <hyperlink r:id="rId238" ref="C121"/>
    <hyperlink r:id="rId239" ref="M121"/>
    <hyperlink r:id="rId240" ref="C122"/>
    <hyperlink r:id="rId241" ref="M122"/>
    <hyperlink r:id="rId242" ref="C123"/>
    <hyperlink r:id="rId243" ref="M123"/>
    <hyperlink r:id="rId244" ref="C124"/>
    <hyperlink r:id="rId245" ref="M124"/>
    <hyperlink r:id="rId246" ref="C125"/>
    <hyperlink r:id="rId247" ref="M125"/>
    <hyperlink r:id="rId248" ref="C126"/>
    <hyperlink r:id="rId249" ref="M126"/>
    <hyperlink r:id="rId250" ref="C127"/>
    <hyperlink r:id="rId251" ref="M127"/>
    <hyperlink r:id="rId252" ref="C128"/>
    <hyperlink r:id="rId253" ref="M128"/>
    <hyperlink r:id="rId254" ref="C129"/>
    <hyperlink r:id="rId255" ref="M129"/>
    <hyperlink r:id="rId256" ref="C130"/>
    <hyperlink r:id="rId257" ref="M130"/>
    <hyperlink r:id="rId258" ref="C131"/>
    <hyperlink r:id="rId259" ref="M131"/>
    <hyperlink r:id="rId260" ref="C132"/>
    <hyperlink r:id="rId261" ref="M132"/>
    <hyperlink r:id="rId262" ref="C133"/>
    <hyperlink r:id="rId263" ref="M133"/>
    <hyperlink r:id="rId264" ref="C134"/>
    <hyperlink r:id="rId265" ref="M134"/>
    <hyperlink r:id="rId266" ref="C135"/>
    <hyperlink r:id="rId267" ref="M135"/>
    <hyperlink r:id="rId268" ref="C136"/>
    <hyperlink r:id="rId269" ref="M136"/>
    <hyperlink r:id="rId270" ref="C137"/>
    <hyperlink r:id="rId271" ref="M137"/>
    <hyperlink r:id="rId272" ref="C138"/>
    <hyperlink r:id="rId273" ref="M138"/>
    <hyperlink r:id="rId274" ref="C139"/>
    <hyperlink r:id="rId275" ref="M139"/>
    <hyperlink r:id="rId276" ref="C140"/>
    <hyperlink r:id="rId277" ref="M140"/>
    <hyperlink r:id="rId278" ref="C141"/>
    <hyperlink r:id="rId279" ref="M141"/>
    <hyperlink r:id="rId280" ref="C142"/>
    <hyperlink r:id="rId281" ref="M142"/>
    <hyperlink r:id="rId282" ref="C143"/>
    <hyperlink r:id="rId283" ref="M143"/>
    <hyperlink r:id="rId284" ref="C144"/>
    <hyperlink r:id="rId285" ref="M144"/>
    <hyperlink r:id="rId286" ref="C145"/>
    <hyperlink r:id="rId287" ref="M145"/>
    <hyperlink r:id="rId288" ref="C146"/>
    <hyperlink r:id="rId289" ref="M146"/>
    <hyperlink r:id="rId290" ref="C147"/>
    <hyperlink r:id="rId291" ref="M147"/>
    <hyperlink r:id="rId292" ref="C148"/>
    <hyperlink r:id="rId293" ref="M148"/>
    <hyperlink r:id="rId294" ref="C149"/>
    <hyperlink r:id="rId295" ref="M149"/>
    <hyperlink r:id="rId296" ref="C150"/>
    <hyperlink r:id="rId297" ref="M150"/>
    <hyperlink r:id="rId298" ref="C151"/>
    <hyperlink r:id="rId299" ref="M151"/>
    <hyperlink r:id="rId300" ref="C152"/>
    <hyperlink r:id="rId301" ref="M152"/>
    <hyperlink r:id="rId302" ref="C153"/>
    <hyperlink r:id="rId303" ref="M153"/>
    <hyperlink r:id="rId304" ref="C154"/>
    <hyperlink r:id="rId305" ref="M154"/>
    <hyperlink r:id="rId306" ref="C155"/>
    <hyperlink r:id="rId307" ref="M155"/>
    <hyperlink r:id="rId308" ref="C156"/>
    <hyperlink r:id="rId309" ref="M156"/>
    <hyperlink r:id="rId310" ref="C157"/>
    <hyperlink r:id="rId311" ref="M157"/>
    <hyperlink r:id="rId312" ref="C158"/>
    <hyperlink r:id="rId313" ref="M158"/>
    <hyperlink r:id="rId314" ref="C159"/>
    <hyperlink r:id="rId315" ref="M159"/>
    <hyperlink r:id="rId316" ref="C160"/>
    <hyperlink r:id="rId317" ref="M160"/>
    <hyperlink r:id="rId318" ref="C161"/>
    <hyperlink r:id="rId319" ref="M161"/>
    <hyperlink r:id="rId320" ref="C162"/>
    <hyperlink r:id="rId321" ref="M162"/>
    <hyperlink r:id="rId322" ref="C163"/>
    <hyperlink r:id="rId323" ref="M163"/>
    <hyperlink r:id="rId324" ref="C164"/>
    <hyperlink r:id="rId325" ref="M164"/>
    <hyperlink r:id="rId326" ref="C165"/>
    <hyperlink r:id="rId327" ref="M165"/>
    <hyperlink r:id="rId328" ref="C166"/>
    <hyperlink r:id="rId329" ref="M166"/>
    <hyperlink r:id="rId330" ref="C167"/>
    <hyperlink r:id="rId331" ref="M167"/>
    <hyperlink r:id="rId332" ref="C168"/>
    <hyperlink r:id="rId333" ref="M168"/>
    <hyperlink r:id="rId334" ref="C169"/>
    <hyperlink r:id="rId335" ref="M169"/>
    <hyperlink r:id="rId336" ref="C170"/>
    <hyperlink r:id="rId337" ref="M170"/>
    <hyperlink r:id="rId338" ref="C171"/>
    <hyperlink r:id="rId339" ref="M171"/>
    <hyperlink r:id="rId340" ref="C172"/>
    <hyperlink r:id="rId341" ref="M172"/>
    <hyperlink r:id="rId342" ref="C173"/>
    <hyperlink r:id="rId343" ref="M173"/>
    <hyperlink r:id="rId344" ref="C174"/>
    <hyperlink r:id="rId345" ref="M174"/>
    <hyperlink r:id="rId346" ref="C175"/>
    <hyperlink r:id="rId347" ref="M175"/>
    <hyperlink r:id="rId348" ref="C176"/>
    <hyperlink r:id="rId349" ref="M176"/>
    <hyperlink r:id="rId350" ref="M177"/>
    <hyperlink r:id="rId351" ref="C178"/>
    <hyperlink r:id="rId352" ref="M178"/>
    <hyperlink r:id="rId353" ref="C179"/>
    <hyperlink r:id="rId354" ref="M179"/>
    <hyperlink r:id="rId355" ref="C180"/>
    <hyperlink r:id="rId356" ref="M180"/>
    <hyperlink r:id="rId357" ref="C181"/>
    <hyperlink r:id="rId358" ref="M181"/>
    <hyperlink r:id="rId359" ref="C182"/>
    <hyperlink r:id="rId360" ref="M182"/>
    <hyperlink r:id="rId361" ref="C183"/>
    <hyperlink r:id="rId362" ref="M183"/>
    <hyperlink r:id="rId363" ref="C184"/>
    <hyperlink r:id="rId364" ref="M184"/>
  </hyperlinks>
  <drawing r:id="rId365"/>
  <tableParts count="1">
    <tablePart r:id="rId36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13"/>
    <col customWidth="1" min="3" max="3" width="28.38"/>
    <col customWidth="1" min="4" max="4" width="18.5"/>
    <col customWidth="1" min="5" max="5" width="28.13"/>
    <col customWidth="1" min="6" max="6" width="16.25"/>
    <col customWidth="1" min="8" max="8" width="33.5"/>
  </cols>
  <sheetData>
    <row r="1" ht="22.5" customHeight="1">
      <c r="A1" s="1" t="s">
        <v>766</v>
      </c>
      <c r="B1" s="2" t="s">
        <v>767</v>
      </c>
      <c r="C1" s="2" t="s">
        <v>768</v>
      </c>
      <c r="D1" s="1" t="s">
        <v>769</v>
      </c>
      <c r="E1" s="3" t="s">
        <v>770</v>
      </c>
      <c r="F1" s="3" t="s">
        <v>771</v>
      </c>
    </row>
    <row r="2" ht="22.5" customHeight="1">
      <c r="A2" s="33" t="s">
        <v>772</v>
      </c>
      <c r="B2" s="34" t="s">
        <v>773</v>
      </c>
      <c r="C2" s="34" t="s">
        <v>774</v>
      </c>
      <c r="D2" s="34" t="s">
        <v>775</v>
      </c>
      <c r="E2" s="35" t="s">
        <v>776</v>
      </c>
      <c r="F2" s="36"/>
    </row>
    <row r="3" ht="22.5" customHeight="1">
      <c r="A3" s="37" t="s">
        <v>777</v>
      </c>
      <c r="B3" s="34" t="s">
        <v>778</v>
      </c>
      <c r="C3" s="34" t="s">
        <v>779</v>
      </c>
      <c r="D3" s="34" t="s">
        <v>775</v>
      </c>
      <c r="E3" s="35" t="s">
        <v>780</v>
      </c>
      <c r="F3" s="38"/>
    </row>
    <row r="4" ht="22.5" customHeight="1">
      <c r="A4" s="33" t="s">
        <v>781</v>
      </c>
      <c r="B4" s="34" t="s">
        <v>782</v>
      </c>
      <c r="C4" s="34" t="s">
        <v>774</v>
      </c>
      <c r="D4" s="34" t="s">
        <v>783</v>
      </c>
      <c r="E4" s="35" t="s">
        <v>784</v>
      </c>
      <c r="F4" s="36"/>
    </row>
    <row r="5" ht="22.5" customHeight="1">
      <c r="A5" s="33" t="s">
        <v>785</v>
      </c>
      <c r="B5" s="34" t="s">
        <v>786</v>
      </c>
      <c r="C5" s="34" t="s">
        <v>787</v>
      </c>
      <c r="D5" s="34" t="s">
        <v>788</v>
      </c>
      <c r="E5" s="35" t="s">
        <v>789</v>
      </c>
      <c r="F5" s="39"/>
    </row>
    <row r="6" ht="22.5" customHeight="1">
      <c r="A6" s="33" t="s">
        <v>790</v>
      </c>
      <c r="B6" s="34" t="s">
        <v>791</v>
      </c>
      <c r="C6" s="34" t="s">
        <v>792</v>
      </c>
      <c r="D6" s="34" t="s">
        <v>788</v>
      </c>
      <c r="E6" s="35" t="s">
        <v>793</v>
      </c>
      <c r="F6" s="39"/>
    </row>
    <row r="7" ht="22.5" customHeight="1">
      <c r="A7" s="33" t="s">
        <v>794</v>
      </c>
      <c r="B7" s="34" t="s">
        <v>795</v>
      </c>
      <c r="C7" s="34" t="s">
        <v>787</v>
      </c>
      <c r="D7" s="34" t="s">
        <v>788</v>
      </c>
      <c r="E7" s="35" t="s">
        <v>796</v>
      </c>
      <c r="F7" s="39"/>
    </row>
    <row r="8" ht="22.5" customHeight="1">
      <c r="A8" s="37" t="s">
        <v>797</v>
      </c>
      <c r="B8" s="34" t="s">
        <v>798</v>
      </c>
      <c r="C8" s="34" t="s">
        <v>799</v>
      </c>
      <c r="D8" s="34" t="s">
        <v>800</v>
      </c>
      <c r="E8" s="35" t="s">
        <v>801</v>
      </c>
      <c r="F8" s="39"/>
    </row>
    <row r="9" ht="22.5" customHeight="1">
      <c r="A9" s="37" t="s">
        <v>802</v>
      </c>
      <c r="B9" s="34" t="s">
        <v>803</v>
      </c>
      <c r="C9" s="34" t="s">
        <v>804</v>
      </c>
      <c r="D9" s="34" t="s">
        <v>805</v>
      </c>
      <c r="E9" s="40" t="s">
        <v>806</v>
      </c>
      <c r="F9" s="39"/>
    </row>
    <row r="10" ht="22.5" customHeight="1">
      <c r="A10" s="33" t="s">
        <v>807</v>
      </c>
      <c r="B10" s="34" t="s">
        <v>808</v>
      </c>
      <c r="C10" s="34" t="s">
        <v>809</v>
      </c>
      <c r="D10" s="34" t="s">
        <v>810</v>
      </c>
      <c r="E10" s="35" t="s">
        <v>811</v>
      </c>
      <c r="F10" s="41"/>
    </row>
    <row r="11" ht="22.5" customHeight="1">
      <c r="A11" s="33" t="s">
        <v>812</v>
      </c>
      <c r="B11" s="34" t="s">
        <v>813</v>
      </c>
      <c r="C11" s="34" t="s">
        <v>814</v>
      </c>
      <c r="D11" s="34" t="s">
        <v>810</v>
      </c>
      <c r="E11" s="35" t="s">
        <v>815</v>
      </c>
      <c r="F11" s="42"/>
    </row>
    <row r="12" ht="22.5" customHeight="1">
      <c r="A12" s="33" t="s">
        <v>816</v>
      </c>
      <c r="B12" s="34" t="s">
        <v>817</v>
      </c>
      <c r="C12" s="34" t="s">
        <v>818</v>
      </c>
      <c r="D12" s="34" t="s">
        <v>810</v>
      </c>
      <c r="E12" s="35" t="s">
        <v>819</v>
      </c>
      <c r="F12" s="43"/>
    </row>
    <row r="13" ht="22.5" customHeight="1">
      <c r="A13" s="33" t="s">
        <v>820</v>
      </c>
      <c r="B13" s="34" t="s">
        <v>821</v>
      </c>
      <c r="C13" s="34" t="s">
        <v>822</v>
      </c>
      <c r="D13" s="34" t="s">
        <v>810</v>
      </c>
      <c r="E13" s="35" t="s">
        <v>823</v>
      </c>
      <c r="F13" s="44"/>
    </row>
    <row r="14" ht="22.5" customHeight="1">
      <c r="A14" s="33" t="s">
        <v>824</v>
      </c>
      <c r="B14" s="34" t="s">
        <v>825</v>
      </c>
      <c r="C14" s="34" t="s">
        <v>792</v>
      </c>
      <c r="D14" s="34" t="s">
        <v>826</v>
      </c>
      <c r="E14" s="35" t="s">
        <v>827</v>
      </c>
      <c r="F14" s="45"/>
      <c r="H14" s="16"/>
    </row>
    <row r="15" ht="22.5" customHeight="1">
      <c r="A15" s="33" t="s">
        <v>828</v>
      </c>
      <c r="B15" s="34" t="s">
        <v>829</v>
      </c>
      <c r="C15" s="34" t="s">
        <v>830</v>
      </c>
      <c r="D15" s="34" t="s">
        <v>831</v>
      </c>
      <c r="E15" s="35" t="s">
        <v>832</v>
      </c>
      <c r="F15" s="46"/>
      <c r="H15" s="47" t="s">
        <v>833</v>
      </c>
    </row>
    <row r="16">
      <c r="E16" s="48"/>
    </row>
  </sheetData>
  <dataValidations>
    <dataValidation type="custom" allowBlank="1" showDropDown="1" sqref="A2:A15">
      <formula1>AND(ISNUMBER(A2),(NOT(OR(NOT(ISERROR(DATEVALUE(A2))), AND(ISNUMBER(A2), LEFT(CELL("format", A2))="D")))))</formula1>
    </dataValidation>
  </dataValidations>
  <drawing r:id="rId1"/>
  <tableParts count="1">
    <tablePart r:id="rId3"/>
  </tableParts>
</worksheet>
</file>